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jfc1.sharepoint.com/sites/BJFCConsulting/Shared Documents/BJFC Projects/DoT KZN/DoT Capital Projects/DOT72_Lovu Bridge/docs/1-4 Estimates/"/>
    </mc:Choice>
  </mc:AlternateContent>
  <xr:revisionPtr revIDLastSave="433" documentId="8_{DFC0A915-C33F-4532-B979-EF00C844EF24}" xr6:coauthVersionLast="47" xr6:coauthVersionMax="47" xr10:uidLastSave="{6BB17B3B-9D67-4E53-8F1B-2014C0F0CA65}"/>
  <bookViews>
    <workbookView xWindow="57480" yWindow="-120" windowWidth="29040" windowHeight="15225" tabRatio="935" activeTab="1" xr2:uid="{00000000-000D-0000-FFFF-FFFF00000000}"/>
  </bookViews>
  <sheets>
    <sheet name="Information" sheetId="228" r:id="rId1"/>
    <sheet name="C1.2" sheetId="159" r:id="rId2"/>
    <sheet name="C1.3" sheetId="161" r:id="rId3"/>
    <sheet name="C1.4" sheetId="162" r:id="rId4"/>
    <sheet name="C2.1" sheetId="237" r:id="rId5"/>
    <sheet name="C2.2" sheetId="238" state="hidden" r:id="rId6"/>
    <sheet name="C2.3" sheetId="239" state="hidden" r:id="rId7"/>
    <sheet name="C2.4" sheetId="240" state="hidden" r:id="rId8"/>
    <sheet name="C3.1" sheetId="208" state="hidden" r:id="rId9"/>
    <sheet name="C3.2" sheetId="209" state="hidden" r:id="rId10"/>
    <sheet name="C3.3" sheetId="207" state="hidden" r:id="rId11"/>
    <sheet name="C4.3" sheetId="213" state="hidden" r:id="rId12"/>
    <sheet name="C4.1" sheetId="211" state="hidden" r:id="rId13"/>
    <sheet name="C4.5" sheetId="236" state="hidden" r:id="rId14"/>
    <sheet name="C5.5" sheetId="170" state="hidden" r:id="rId15"/>
    <sheet name="C6.1" sheetId="214" state="hidden" r:id="rId16"/>
    <sheet name="C7.1" sheetId="229" state="hidden" r:id="rId17"/>
    <sheet name="C7.2" sheetId="230" state="hidden" r:id="rId18"/>
    <sheet name="C7.3" sheetId="231" state="hidden" r:id="rId19"/>
    <sheet name="C7.4" sheetId="232" state="hidden" r:id="rId20"/>
    <sheet name="C7.5" sheetId="258" state="hidden" r:id="rId21"/>
    <sheet name="C7.6" sheetId="259" state="hidden" r:id="rId22"/>
    <sheet name="C8.1" sheetId="171" state="hidden" r:id="rId23"/>
    <sheet name="C8.2" sheetId="172" state="hidden" r:id="rId24"/>
    <sheet name="C8.3" sheetId="173" state="hidden" r:id="rId25"/>
    <sheet name="C8.4" sheetId="174" state="hidden" r:id="rId26"/>
    <sheet name="C8.5" sheetId="175" state="hidden" r:id="rId27"/>
    <sheet name="C8.6" sheetId="176" state="hidden" r:id="rId28"/>
    <sheet name="C8.7" sheetId="177" state="hidden" r:id="rId29"/>
    <sheet name="C8.8" sheetId="178" state="hidden" r:id="rId30"/>
    <sheet name="C8.9" sheetId="179" state="hidden" r:id="rId31"/>
    <sheet name="C9.1" sheetId="180" state="hidden" r:id="rId32"/>
    <sheet name="C10.1" sheetId="250" state="hidden" r:id="rId33"/>
    <sheet name="C11.3" sheetId="243" state="hidden" r:id="rId34"/>
    <sheet name="C11.4" sheetId="244" state="hidden" r:id="rId35"/>
    <sheet name="C11.5" sheetId="245" state="hidden" r:id="rId36"/>
    <sheet name="C11.7" sheetId="247" state="hidden" r:id="rId37"/>
    <sheet name="C12.1" sheetId="216" r:id="rId38"/>
    <sheet name="C12.2" sheetId="217" state="hidden" r:id="rId39"/>
    <sheet name="C12.3" sheetId="218" state="hidden" r:id="rId40"/>
    <sheet name="C12.4" sheetId="219" state="hidden" r:id="rId41"/>
    <sheet name="C12.5" sheetId="220" state="hidden" r:id="rId42"/>
    <sheet name="C12.6" sheetId="221" state="hidden" r:id="rId43"/>
    <sheet name="C12.7" sheetId="222" state="hidden" r:id="rId44"/>
    <sheet name="C12.8" sheetId="223" state="hidden" r:id="rId45"/>
    <sheet name="C12.9" sheetId="224" state="hidden" r:id="rId46"/>
    <sheet name="C12.10" sheetId="225" state="hidden" r:id="rId47"/>
    <sheet name="C12.12" sheetId="227" state="hidden" r:id="rId48"/>
    <sheet name="C13.1" sheetId="193" r:id="rId49"/>
    <sheet name="C13.2" sheetId="194" r:id="rId50"/>
    <sheet name="C13.3" sheetId="195" r:id="rId51"/>
    <sheet name="C13.4" sheetId="196" r:id="rId52"/>
    <sheet name="C13.5" sheetId="197" state="hidden" r:id="rId53"/>
    <sheet name="C13.6" sheetId="198" r:id="rId54"/>
    <sheet name="C13.7" sheetId="199" r:id="rId55"/>
    <sheet name="C13.8" sheetId="200" r:id="rId56"/>
    <sheet name="C13.9" sheetId="201" state="hidden" r:id="rId57"/>
    <sheet name="C13.11" sheetId="203" state="hidden" r:id="rId58"/>
    <sheet name="C13.12" sheetId="204" state="hidden" r:id="rId59"/>
    <sheet name="C13.13" sheetId="205" state="hidden" r:id="rId60"/>
    <sheet name="C13.14" sheetId="206" state="hidden" r:id="rId61"/>
    <sheet name="C14.1" sheetId="181" state="hidden" r:id="rId62"/>
    <sheet name="C14.2" sheetId="182" state="hidden" r:id="rId63"/>
    <sheet name="C14.3" sheetId="183" state="hidden" r:id="rId64"/>
    <sheet name="C14.4" sheetId="184" state="hidden" r:id="rId65"/>
    <sheet name="C14.5" sheetId="185" state="hidden" r:id="rId66"/>
    <sheet name="C14.6" sheetId="186" state="hidden" r:id="rId67"/>
    <sheet name="C14.7" sheetId="187" state="hidden" r:id="rId68"/>
    <sheet name="C14.8" sheetId="188" state="hidden" r:id="rId69"/>
    <sheet name="C14.9" sheetId="189" state="hidden" r:id="rId70"/>
    <sheet name="C14.10" sheetId="190" state="hidden" r:id="rId71"/>
    <sheet name="C14.11" sheetId="191" state="hidden" r:id="rId72"/>
    <sheet name="C13.10" sheetId="202" r:id="rId73"/>
    <sheet name="C20.1" sheetId="192" r:id="rId74"/>
    <sheet name="Schedule A " sheetId="254" r:id="rId75"/>
    <sheet name="Schedule B" sheetId="272" r:id="rId76"/>
    <sheet name="Chapter E" sheetId="260" r:id="rId77"/>
    <sheet name="E" sheetId="261" r:id="rId78"/>
    <sheet name="Chapter F" sheetId="274" r:id="rId79"/>
    <sheet name="F" sheetId="275" r:id="rId80"/>
    <sheet name="Summary" sheetId="264" r:id="rId81"/>
    <sheet name="CPG" sheetId="278" state="hidden" r:id="rId82"/>
    <sheet name="G SKILLS DEVELOPMENT" sheetId="276" r:id="rId83"/>
    <sheet name="Training" sheetId="270" state="hidden" r:id="rId84"/>
    <sheet name="SDA" sheetId="279" state="hidden" r:id="rId85"/>
    <sheet name="G" sheetId="277" r:id="rId86"/>
    <sheet name="WO" sheetId="273" state="hidden" r:id="rId87"/>
  </sheets>
  <externalReferences>
    <externalReference r:id="rId88"/>
    <externalReference r:id="rId89"/>
    <externalReference r:id="rId90"/>
    <externalReference r:id="rId91"/>
    <externalReference r:id="rId92"/>
    <externalReference r:id="rId93"/>
  </externalReferences>
  <definedNames>
    <definedName name="_Backfill" localSheetId="32">[1]Home!$E$51</definedName>
    <definedName name="_Backfill" localSheetId="33">[1]Home!$E$51</definedName>
    <definedName name="_Backfill" localSheetId="34">[1]Home!$E$51</definedName>
    <definedName name="_Backfill" localSheetId="35">[1]Home!$E$51</definedName>
    <definedName name="_Backfill" localSheetId="36">[1]Home!$E$51</definedName>
    <definedName name="_Backfill" localSheetId="4">[1]Home!$E$51</definedName>
    <definedName name="_Backfill" localSheetId="5">[1]Home!$E$51</definedName>
    <definedName name="_Backfill" localSheetId="6">[1]Home!$E$51</definedName>
    <definedName name="_Backfill" localSheetId="7">[1]Home!$E$51</definedName>
    <definedName name="_Backfill" localSheetId="13">[1]Home!$E$51</definedName>
    <definedName name="_Backfill" localSheetId="16">[1]Home!$E$51</definedName>
    <definedName name="_Backfill" localSheetId="17">[1]Home!$E$51</definedName>
    <definedName name="_Backfill" localSheetId="18">[1]Home!$E$51</definedName>
    <definedName name="_Backfill" localSheetId="19">[1]Home!$E$51</definedName>
    <definedName name="_Backfill" localSheetId="20">[1]Home!$E$51</definedName>
    <definedName name="_Backfill" localSheetId="21">[1]Home!$E$51</definedName>
    <definedName name="_Backfill" localSheetId="77">[2]Home!$E$51</definedName>
    <definedName name="_Backfill" localSheetId="74">[2]Home!$E$51</definedName>
    <definedName name="_Backfill" localSheetId="80">[2]Home!$E$51</definedName>
    <definedName name="_Backfill">#REF!</definedName>
    <definedName name="_Benching" localSheetId="32">[1]Home!$E$49</definedName>
    <definedName name="_Benching" localSheetId="33">[1]Home!$E$49</definedName>
    <definedName name="_Benching" localSheetId="34">[1]Home!$E$49</definedName>
    <definedName name="_Benching" localSheetId="35">[1]Home!$E$49</definedName>
    <definedName name="_Benching" localSheetId="36">[1]Home!$E$49</definedName>
    <definedName name="_Benching" localSheetId="4">[1]Home!$E$49</definedName>
    <definedName name="_Benching" localSheetId="5">[1]Home!$E$49</definedName>
    <definedName name="_Benching" localSheetId="6">[1]Home!$E$49</definedName>
    <definedName name="_Benching" localSheetId="7">[1]Home!$E$49</definedName>
    <definedName name="_Benching" localSheetId="13">[1]Home!$E$49</definedName>
    <definedName name="_Benching" localSheetId="16">[1]Home!$E$49</definedName>
    <definedName name="_Benching" localSheetId="17">[1]Home!$E$49</definedName>
    <definedName name="_Benching" localSheetId="18">[1]Home!$E$49</definedName>
    <definedName name="_Benching" localSheetId="19">[1]Home!$E$49</definedName>
    <definedName name="_Benching" localSheetId="20">[1]Home!$E$49</definedName>
    <definedName name="_Benching" localSheetId="21">[1]Home!$E$49</definedName>
    <definedName name="_Benching">#REF!</definedName>
    <definedName name="_Brickwork" localSheetId="32">[1]Home!$E$43</definedName>
    <definedName name="_Brickwork" localSheetId="33">[1]Home!$E$43</definedName>
    <definedName name="_Brickwork" localSheetId="34">[1]Home!$E$43</definedName>
    <definedName name="_Brickwork" localSheetId="35">[1]Home!$E$43</definedName>
    <definedName name="_Brickwork" localSheetId="36">[1]Home!$E$43</definedName>
    <definedName name="_Brickwork" localSheetId="4">[1]Home!$E$43</definedName>
    <definedName name="_Brickwork" localSheetId="5">[1]Home!$E$43</definedName>
    <definedName name="_Brickwork" localSheetId="6">[1]Home!$E$43</definedName>
    <definedName name="_Brickwork" localSheetId="7">[1]Home!$E$43</definedName>
    <definedName name="_Brickwork" localSheetId="13">[1]Home!$E$43</definedName>
    <definedName name="_Brickwork" localSheetId="16">[1]Home!$E$43</definedName>
    <definedName name="_Brickwork" localSheetId="17">[1]Home!$E$43</definedName>
    <definedName name="_Brickwork" localSheetId="18">[1]Home!$E$43</definedName>
    <definedName name="_Brickwork" localSheetId="19">[1]Home!$E$43</definedName>
    <definedName name="_Brickwork" localSheetId="20">[1]Home!$E$43</definedName>
    <definedName name="_Brickwork" localSheetId="21">[1]Home!$E$43</definedName>
    <definedName name="_Brickwork" localSheetId="77">[2]Home!$E$43</definedName>
    <definedName name="_Brickwork" localSheetId="74">[2]Home!$E$43</definedName>
    <definedName name="_Brickwork" localSheetId="80">[2]Home!$E$43</definedName>
    <definedName name="_Brickwork">#REF!</definedName>
    <definedName name="_Clearing" localSheetId="32">[1]Home!$E$50</definedName>
    <definedName name="_Clearing" localSheetId="33">[1]Home!$E$50</definedName>
    <definedName name="_Clearing" localSheetId="34">[1]Home!$E$50</definedName>
    <definedName name="_Clearing" localSheetId="35">[1]Home!$E$50</definedName>
    <definedName name="_Clearing" localSheetId="36">[1]Home!$E$50</definedName>
    <definedName name="_Clearing" localSheetId="4">[1]Home!$E$50</definedName>
    <definedName name="_Clearing" localSheetId="5">[1]Home!$E$50</definedName>
    <definedName name="_Clearing" localSheetId="6">[1]Home!$E$50</definedName>
    <definedName name="_Clearing" localSheetId="7">[1]Home!$E$50</definedName>
    <definedName name="_Clearing" localSheetId="13">[1]Home!$E$50</definedName>
    <definedName name="_Clearing" localSheetId="16">[1]Home!$E$50</definedName>
    <definedName name="_Clearing" localSheetId="17">[1]Home!$E$50</definedName>
    <definedName name="_Clearing" localSheetId="18">[1]Home!$E$50</definedName>
    <definedName name="_Clearing" localSheetId="19">[1]Home!$E$50</definedName>
    <definedName name="_Clearing" localSheetId="20">[1]Home!$E$50</definedName>
    <definedName name="_Clearing" localSheetId="21">[1]Home!$E$50</definedName>
    <definedName name="_Clearing" localSheetId="77">[2]Home!$E$50</definedName>
    <definedName name="_Clearing" localSheetId="74">[2]Home!$E$50</definedName>
    <definedName name="_Clearing" localSheetId="80">[2]Home!$E$50</definedName>
    <definedName name="_Clearing">#REF!</definedName>
    <definedName name="_Client1" localSheetId="32">[1]Home!$C$2</definedName>
    <definedName name="_Client1" localSheetId="33">[1]Home!$C$2</definedName>
    <definedName name="_Client1" localSheetId="34">[1]Home!$C$2</definedName>
    <definedName name="_Client1" localSheetId="35">[1]Home!$C$2</definedName>
    <definedName name="_Client1" localSheetId="36">[1]Home!$C$2</definedName>
    <definedName name="_Client1" localSheetId="4">[1]Home!$C$2</definedName>
    <definedName name="_Client1" localSheetId="5">[1]Home!$C$2</definedName>
    <definedName name="_Client1" localSheetId="6">[1]Home!$C$2</definedName>
    <definedName name="_Client1" localSheetId="7">[1]Home!$C$2</definedName>
    <definedName name="_Client1" localSheetId="13">[1]Home!$C$2</definedName>
    <definedName name="_Client1" localSheetId="16">[1]Home!$C$2</definedName>
    <definedName name="_Client1" localSheetId="17">[1]Home!$C$2</definedName>
    <definedName name="_Client1" localSheetId="18">[1]Home!$C$2</definedName>
    <definedName name="_Client1" localSheetId="19">[1]Home!$C$2</definedName>
    <definedName name="_Client1" localSheetId="20">[1]Home!$C$2</definedName>
    <definedName name="_Client1" localSheetId="21">[1]Home!$C$2</definedName>
    <definedName name="_Client1" localSheetId="77">[2]Home!$C$2</definedName>
    <definedName name="_Client1" localSheetId="74">[2]Home!$C$2</definedName>
    <definedName name="_Client1" localSheetId="80">[2]Home!$C$2</definedName>
    <definedName name="_Client1">#REF!</definedName>
    <definedName name="_Client2" localSheetId="32">[1]Home!$C$3</definedName>
    <definedName name="_Client2" localSheetId="33">[1]Home!$C$3</definedName>
    <definedName name="_Client2" localSheetId="34">[1]Home!$C$3</definedName>
    <definedName name="_Client2" localSheetId="35">[1]Home!$C$3</definedName>
    <definedName name="_Client2" localSheetId="36">[1]Home!$C$3</definedName>
    <definedName name="_Client2" localSheetId="4">[1]Home!$C$3</definedName>
    <definedName name="_Client2" localSheetId="5">[1]Home!$C$3</definedName>
    <definedName name="_Client2" localSheetId="6">[1]Home!$C$3</definedName>
    <definedName name="_Client2" localSheetId="7">[1]Home!$C$3</definedName>
    <definedName name="_Client2" localSheetId="13">[1]Home!$C$3</definedName>
    <definedName name="_Client2" localSheetId="16">[1]Home!$C$3</definedName>
    <definedName name="_Client2" localSheetId="17">[1]Home!$C$3</definedName>
    <definedName name="_Client2" localSheetId="18">[1]Home!$C$3</definedName>
    <definedName name="_Client2" localSheetId="19">[1]Home!$C$3</definedName>
    <definedName name="_Client2" localSheetId="20">[1]Home!$C$3</definedName>
    <definedName name="_Client2" localSheetId="21">[1]Home!$C$3</definedName>
    <definedName name="_Client2" localSheetId="77">[2]Home!$C$3</definedName>
    <definedName name="_Client2" localSheetId="74">[2]Home!$C$3</definedName>
    <definedName name="_Client2" localSheetId="80">[2]Home!$C$3</definedName>
    <definedName name="_Client2">#REF!</definedName>
    <definedName name="_ContractNo" localSheetId="32">[1]Home!$C$5</definedName>
    <definedName name="_ContractNo" localSheetId="33">[1]Home!$C$5</definedName>
    <definedName name="_ContractNo" localSheetId="34">[1]Home!$C$5</definedName>
    <definedName name="_ContractNo" localSheetId="35">[1]Home!$C$5</definedName>
    <definedName name="_ContractNo" localSheetId="36">[1]Home!$C$5</definedName>
    <definedName name="_ContractNo" localSheetId="4">[1]Home!$C$5</definedName>
    <definedName name="_ContractNo" localSheetId="5">[1]Home!$C$5</definedName>
    <definedName name="_ContractNo" localSheetId="6">[1]Home!$C$5</definedName>
    <definedName name="_ContractNo" localSheetId="7">[1]Home!$C$5</definedName>
    <definedName name="_ContractNo" localSheetId="13">[1]Home!$C$5</definedName>
    <definedName name="_ContractNo" localSheetId="16">[1]Home!$C$5</definedName>
    <definedName name="_ContractNo" localSheetId="17">[1]Home!$C$5</definedName>
    <definedName name="_ContractNo" localSheetId="18">[1]Home!$C$5</definedName>
    <definedName name="_ContractNo" localSheetId="19">[1]Home!$C$5</definedName>
    <definedName name="_ContractNo" localSheetId="20">[1]Home!$C$5</definedName>
    <definedName name="_ContractNo" localSheetId="21">[1]Home!$C$5</definedName>
    <definedName name="_ContractNo" localSheetId="77">[2]Home!$C$5</definedName>
    <definedName name="_ContractNo" localSheetId="74">[2]Home!$C$5</definedName>
    <definedName name="_ContractNo" localSheetId="80">[2]Home!$C$5</definedName>
    <definedName name="_ContractNo">#REF!</definedName>
    <definedName name="_ContractPeriod" localSheetId="32">[1]Home!$C$16</definedName>
    <definedName name="_ContractPeriod" localSheetId="33">[1]Home!$C$16</definedName>
    <definedName name="_ContractPeriod" localSheetId="34">[1]Home!$C$16</definedName>
    <definedName name="_ContractPeriod" localSheetId="35">[1]Home!$C$16</definedName>
    <definedName name="_ContractPeriod" localSheetId="36">[1]Home!$C$16</definedName>
    <definedName name="_ContractPeriod" localSheetId="4">[1]Home!$C$16</definedName>
    <definedName name="_ContractPeriod" localSheetId="5">[1]Home!$C$16</definedName>
    <definedName name="_ContractPeriod" localSheetId="6">[1]Home!$C$16</definedName>
    <definedName name="_ContractPeriod" localSheetId="7">[1]Home!$C$16</definedName>
    <definedName name="_ContractPeriod" localSheetId="13">[1]Home!$C$16</definedName>
    <definedName name="_ContractPeriod" localSheetId="16">[1]Home!$C$16</definedName>
    <definedName name="_ContractPeriod" localSheetId="17">[1]Home!$C$16</definedName>
    <definedName name="_ContractPeriod" localSheetId="18">[1]Home!$C$16</definedName>
    <definedName name="_ContractPeriod" localSheetId="19">[1]Home!$C$16</definedName>
    <definedName name="_ContractPeriod" localSheetId="20">[1]Home!$C$16</definedName>
    <definedName name="_ContractPeriod" localSheetId="21">[1]Home!$C$16</definedName>
    <definedName name="_ContractPeriod" localSheetId="77">[2]Home!$C$16</definedName>
    <definedName name="_ContractPeriod" localSheetId="74">[2]Home!$C$16</definedName>
    <definedName name="_ContractPeriod" localSheetId="80">[2]Home!$C$16</definedName>
    <definedName name="_ContractPeriod">#REF!</definedName>
    <definedName name="_Description" localSheetId="32">[1]Home!$C$6</definedName>
    <definedName name="_Description" localSheetId="33">[1]Home!$C$6</definedName>
    <definedName name="_Description" localSheetId="34">[1]Home!$C$6</definedName>
    <definedName name="_Description" localSheetId="35">[1]Home!$C$6</definedName>
    <definedName name="_Description" localSheetId="36">[1]Home!$C$6</definedName>
    <definedName name="_Description" localSheetId="4">[1]Home!$C$6</definedName>
    <definedName name="_Description" localSheetId="5">[1]Home!$C$6</definedName>
    <definedName name="_Description" localSheetId="6">[1]Home!$C$6</definedName>
    <definedName name="_Description" localSheetId="7">[1]Home!$C$6</definedName>
    <definedName name="_Description" localSheetId="13">[1]Home!$C$6</definedName>
    <definedName name="_Description" localSheetId="16">[1]Home!$C$6</definedName>
    <definedName name="_Description" localSheetId="17">[1]Home!$C$6</definedName>
    <definedName name="_Description" localSheetId="18">[1]Home!$C$6</definedName>
    <definedName name="_Description" localSheetId="19">[1]Home!$C$6</definedName>
    <definedName name="_Description" localSheetId="20">[1]Home!$C$6</definedName>
    <definedName name="_Description" localSheetId="21">[1]Home!$C$6</definedName>
    <definedName name="_Description" localSheetId="77">[2]Home!$C$6</definedName>
    <definedName name="_Description" localSheetId="74">[2]Home!$C$6</definedName>
    <definedName name="_Description" localSheetId="80">[2]Home!$C$6</definedName>
    <definedName name="_Description">#REF!</definedName>
    <definedName name="_Excavation" localSheetId="32">[1]Home!$E$44</definedName>
    <definedName name="_Excavation" localSheetId="33">[1]Home!$E$44</definedName>
    <definedName name="_Excavation" localSheetId="34">[1]Home!$E$44</definedName>
    <definedName name="_Excavation" localSheetId="35">[1]Home!$E$44</definedName>
    <definedName name="_Excavation" localSheetId="36">[1]Home!$E$44</definedName>
    <definedName name="_Excavation" localSheetId="4">[1]Home!$E$44</definedName>
    <definedName name="_Excavation" localSheetId="5">[1]Home!$E$44</definedName>
    <definedName name="_Excavation" localSheetId="6">[1]Home!$E$44</definedName>
    <definedName name="_Excavation" localSheetId="7">[1]Home!$E$44</definedName>
    <definedName name="_Excavation" localSheetId="13">[1]Home!$E$44</definedName>
    <definedName name="_Excavation" localSheetId="16">[1]Home!$E$44</definedName>
    <definedName name="_Excavation" localSheetId="17">[1]Home!$E$44</definedName>
    <definedName name="_Excavation" localSheetId="18">[1]Home!$E$44</definedName>
    <definedName name="_Excavation" localSheetId="19">[1]Home!$E$44</definedName>
    <definedName name="_Excavation" localSheetId="20">[1]Home!$E$44</definedName>
    <definedName name="_Excavation" localSheetId="21">[1]Home!$E$44</definedName>
    <definedName name="_Excavation" localSheetId="77">[2]Home!$E$44</definedName>
    <definedName name="_Excavation" localSheetId="74">[2]Home!$E$44</definedName>
    <definedName name="_Excavation" localSheetId="80">[2]Home!$E$44</definedName>
    <definedName name="_Excavation">#REF!</definedName>
    <definedName name="_Expansion" localSheetId="32">[1]Home!$E$57</definedName>
    <definedName name="_Expansion" localSheetId="33">[1]Home!$E$57</definedName>
    <definedName name="_Expansion" localSheetId="34">[1]Home!$E$57</definedName>
    <definedName name="_Expansion" localSheetId="35">[1]Home!$E$57</definedName>
    <definedName name="_Expansion" localSheetId="36">[1]Home!$E$57</definedName>
    <definedName name="_Expansion" localSheetId="4">[1]Home!$E$57</definedName>
    <definedName name="_Expansion" localSheetId="5">[1]Home!$E$57</definedName>
    <definedName name="_Expansion" localSheetId="6">[1]Home!$E$57</definedName>
    <definedName name="_Expansion" localSheetId="7">[1]Home!$E$57</definedName>
    <definedName name="_Expansion" localSheetId="13">[1]Home!$E$57</definedName>
    <definedName name="_Expansion" localSheetId="16">[1]Home!$E$57</definedName>
    <definedName name="_Expansion" localSheetId="17">[1]Home!$E$57</definedName>
    <definedName name="_Expansion" localSheetId="18">[1]Home!$E$57</definedName>
    <definedName name="_Expansion" localSheetId="19">[1]Home!$E$57</definedName>
    <definedName name="_Expansion" localSheetId="20">[1]Home!$E$57</definedName>
    <definedName name="_Expansion" localSheetId="21">[1]Home!$E$57</definedName>
    <definedName name="_Expansion" localSheetId="77">[2]Home!$E$57</definedName>
    <definedName name="_Expansion" localSheetId="74">[2]Home!$E$57</definedName>
    <definedName name="_Expansion" localSheetId="80">[2]Home!$E$57</definedName>
    <definedName name="_Expansion">#REF!</definedName>
    <definedName name="_Formwork" localSheetId="32">[1]Home!$E$52</definedName>
    <definedName name="_Formwork" localSheetId="33">[1]Home!$E$52</definedName>
    <definedName name="_Formwork" localSheetId="34">[1]Home!$E$52</definedName>
    <definedName name="_Formwork" localSheetId="35">[1]Home!$E$52</definedName>
    <definedName name="_Formwork" localSheetId="36">[1]Home!$E$52</definedName>
    <definedName name="_Formwork" localSheetId="4">[1]Home!$E$52</definedName>
    <definedName name="_Formwork" localSheetId="5">[1]Home!$E$52</definedName>
    <definedName name="_Formwork" localSheetId="6">[1]Home!$E$52</definedName>
    <definedName name="_Formwork" localSheetId="7">[1]Home!$E$52</definedName>
    <definedName name="_Formwork" localSheetId="13">[1]Home!$E$52</definedName>
    <definedName name="_Formwork" localSheetId="16">[1]Home!$E$52</definedName>
    <definedName name="_Formwork" localSheetId="17">[1]Home!$E$52</definedName>
    <definedName name="_Formwork" localSheetId="18">[1]Home!$E$52</definedName>
    <definedName name="_Formwork" localSheetId="19">[1]Home!$E$52</definedName>
    <definedName name="_Formwork" localSheetId="20">[1]Home!$E$52</definedName>
    <definedName name="_Formwork" localSheetId="21">[1]Home!$E$52</definedName>
    <definedName name="_Formwork" localSheetId="77">[2]Home!$E$52</definedName>
    <definedName name="_Formwork" localSheetId="74">[2]Home!$E$52</definedName>
    <definedName name="_Formwork" localSheetId="80">[2]Home!$E$52</definedName>
    <definedName name="_Formwork">#REF!</definedName>
    <definedName name="_Gabion" localSheetId="32">[1]Home!$E$60</definedName>
    <definedName name="_Gabion" localSheetId="33">[1]Home!$E$60</definedName>
    <definedName name="_Gabion" localSheetId="34">[1]Home!$E$60</definedName>
    <definedName name="_Gabion" localSheetId="35">[1]Home!$E$60</definedName>
    <definedName name="_Gabion" localSheetId="36">[1]Home!$E$60</definedName>
    <definedName name="_Gabion" localSheetId="4">[1]Home!$E$60</definedName>
    <definedName name="_Gabion" localSheetId="5">[1]Home!$E$60</definedName>
    <definedName name="_Gabion" localSheetId="6">[1]Home!$E$60</definedName>
    <definedName name="_Gabion" localSheetId="7">[1]Home!$E$60</definedName>
    <definedName name="_Gabion" localSheetId="13">[1]Home!$E$60</definedName>
    <definedName name="_Gabion" localSheetId="16">[1]Home!$E$60</definedName>
    <definedName name="_Gabion" localSheetId="17">[1]Home!$E$60</definedName>
    <definedName name="_Gabion" localSheetId="18">[1]Home!$E$60</definedName>
    <definedName name="_Gabion" localSheetId="19">[1]Home!$E$60</definedName>
    <definedName name="_Gabion" localSheetId="20">[1]Home!$E$60</definedName>
    <definedName name="_Gabion" localSheetId="21">[1]Home!$E$60</definedName>
    <definedName name="_Gabion" localSheetId="77">[2]Home!$E$60</definedName>
    <definedName name="_Gabion" localSheetId="74">[2]Home!$E$60</definedName>
    <definedName name="_Gabion" localSheetId="80">[2]Home!$E$60</definedName>
    <definedName name="_Gabion">#REF!</definedName>
    <definedName name="_Geofabric" localSheetId="32">[1]Home!$E$55</definedName>
    <definedName name="_Geofabric" localSheetId="33">[1]Home!$E$55</definedName>
    <definedName name="_Geofabric" localSheetId="34">[1]Home!$E$55</definedName>
    <definedName name="_Geofabric" localSheetId="35">[1]Home!$E$55</definedName>
    <definedName name="_Geofabric" localSheetId="36">[1]Home!$E$55</definedName>
    <definedName name="_Geofabric" localSheetId="4">[1]Home!$E$55</definedName>
    <definedName name="_Geofabric" localSheetId="5">[1]Home!$E$55</definedName>
    <definedName name="_Geofabric" localSheetId="6">[1]Home!$E$55</definedName>
    <definedName name="_Geofabric" localSheetId="7">[1]Home!$E$55</definedName>
    <definedName name="_Geofabric" localSheetId="13">[1]Home!$E$55</definedName>
    <definedName name="_Geofabric" localSheetId="16">[1]Home!$E$55</definedName>
    <definedName name="_Geofabric" localSheetId="17">[1]Home!$E$55</definedName>
    <definedName name="_Geofabric" localSheetId="18">[1]Home!$E$55</definedName>
    <definedName name="_Geofabric" localSheetId="19">[1]Home!$E$55</definedName>
    <definedName name="_Geofabric" localSheetId="20">[1]Home!$E$55</definedName>
    <definedName name="_Geofabric" localSheetId="21">[1]Home!$E$55</definedName>
    <definedName name="_Geofabric" localSheetId="77">[2]Home!$E$55</definedName>
    <definedName name="_Geofabric" localSheetId="74">[2]Home!$E$55</definedName>
    <definedName name="_Geofabric" localSheetId="80">[2]Home!$E$55</definedName>
    <definedName name="_Geofabric">#REF!</definedName>
    <definedName name="_GPost" localSheetId="32">[1]Home!$E$61</definedName>
    <definedName name="_GPost" localSheetId="33">[1]Home!$E$61</definedName>
    <definedName name="_GPost" localSheetId="34">[1]Home!$E$61</definedName>
    <definedName name="_GPost" localSheetId="35">[1]Home!$E$61</definedName>
    <definedName name="_GPost" localSheetId="36">[1]Home!$E$61</definedName>
    <definedName name="_GPost" localSheetId="4">[1]Home!$E$61</definedName>
    <definedName name="_GPost" localSheetId="5">[1]Home!$E$61</definedName>
    <definedName name="_GPost" localSheetId="6">[1]Home!$E$61</definedName>
    <definedName name="_GPost" localSheetId="7">[1]Home!$E$61</definedName>
    <definedName name="_GPost" localSheetId="13">[1]Home!$E$61</definedName>
    <definedName name="_GPost" localSheetId="16">[1]Home!$E$61</definedName>
    <definedName name="_GPost" localSheetId="17">[1]Home!$E$61</definedName>
    <definedName name="_GPost" localSheetId="18">[1]Home!$E$61</definedName>
    <definedName name="_GPost" localSheetId="19">[1]Home!$E$61</definedName>
    <definedName name="_GPost" localSheetId="20">[1]Home!$E$61</definedName>
    <definedName name="_GPost" localSheetId="21">[1]Home!$E$61</definedName>
    <definedName name="_GPost">#REF!</definedName>
    <definedName name="_GRail" localSheetId="32">[1]Home!$E$62</definedName>
    <definedName name="_GRail" localSheetId="33">[1]Home!$E$62</definedName>
    <definedName name="_GRail" localSheetId="34">[1]Home!$E$62</definedName>
    <definedName name="_GRail" localSheetId="35">[1]Home!$E$62</definedName>
    <definedName name="_GRail" localSheetId="36">[1]Home!$E$62</definedName>
    <definedName name="_GRail" localSheetId="4">[1]Home!$E$62</definedName>
    <definedName name="_GRail" localSheetId="5">[1]Home!$E$62</definedName>
    <definedName name="_GRail" localSheetId="6">[1]Home!$E$62</definedName>
    <definedName name="_GRail" localSheetId="7">[1]Home!$E$62</definedName>
    <definedName name="_GRail" localSheetId="13">[1]Home!$E$62</definedName>
    <definedName name="_GRail" localSheetId="16">[1]Home!$E$62</definedName>
    <definedName name="_GRail" localSheetId="17">[1]Home!$E$62</definedName>
    <definedName name="_GRail" localSheetId="18">[1]Home!$E$62</definedName>
    <definedName name="_GRail" localSheetId="19">[1]Home!$E$62</definedName>
    <definedName name="_GRail" localSheetId="20">[1]Home!$E$62</definedName>
    <definedName name="_GRail" localSheetId="21">[1]Home!$E$62</definedName>
    <definedName name="_GRail" localSheetId="77">[2]Home!$E$62</definedName>
    <definedName name="_GRail" localSheetId="74">[2]Home!$E$62</definedName>
    <definedName name="_GRail" localSheetId="80">[2]Home!$E$62</definedName>
    <definedName name="_GRail">#REF!</definedName>
    <definedName name="_Haul" localSheetId="32">[1]Home!$E$40</definedName>
    <definedName name="_Haul" localSheetId="33">[1]Home!$E$40</definedName>
    <definedName name="_Haul" localSheetId="34">[1]Home!$E$40</definedName>
    <definedName name="_Haul" localSheetId="35">[1]Home!$E$40</definedName>
    <definedName name="_Haul" localSheetId="36">[1]Home!$E$40</definedName>
    <definedName name="_Haul" localSheetId="4">[1]Home!$E$40</definedName>
    <definedName name="_Haul" localSheetId="5">[1]Home!$E$40</definedName>
    <definedName name="_Haul" localSheetId="6">[1]Home!$E$40</definedName>
    <definedName name="_Haul" localSheetId="7">[1]Home!$E$40</definedName>
    <definedName name="_Haul" localSheetId="13">[1]Home!$E$40</definedName>
    <definedName name="_Haul" localSheetId="16">[1]Home!$E$40</definedName>
    <definedName name="_Haul" localSheetId="17">[1]Home!$E$40</definedName>
    <definedName name="_Haul" localSheetId="18">[1]Home!$E$40</definedName>
    <definedName name="_Haul" localSheetId="19">[1]Home!$E$40</definedName>
    <definedName name="_Haul" localSheetId="20">[1]Home!$E$40</definedName>
    <definedName name="_Haul" localSheetId="21">[1]Home!$E$40</definedName>
    <definedName name="_Haul" localSheetId="77">[2]Home!$E$40</definedName>
    <definedName name="_Haul" localSheetId="74">[2]Home!$E$40</definedName>
    <definedName name="_Haul" localSheetId="80">[2]Home!$E$40</definedName>
    <definedName name="_Haul">#REF!</definedName>
    <definedName name="_HaulPerMetre" localSheetId="32">[1]Home!$E$38</definedName>
    <definedName name="_HaulPerMetre" localSheetId="33">[1]Home!$E$38</definedName>
    <definedName name="_HaulPerMetre" localSheetId="34">[1]Home!$E$38</definedName>
    <definedName name="_HaulPerMetre" localSheetId="35">[1]Home!$E$38</definedName>
    <definedName name="_HaulPerMetre" localSheetId="36">[1]Home!$E$38</definedName>
    <definedName name="_HaulPerMetre" localSheetId="4">[1]Home!$E$38</definedName>
    <definedName name="_HaulPerMetre" localSheetId="5">[1]Home!$E$38</definedName>
    <definedName name="_HaulPerMetre" localSheetId="6">[1]Home!$E$38</definedName>
    <definedName name="_HaulPerMetre" localSheetId="7">[1]Home!$E$38</definedName>
    <definedName name="_HaulPerMetre" localSheetId="13">[1]Home!$E$38</definedName>
    <definedName name="_HaulPerMetre" localSheetId="16">[1]Home!$E$38</definedName>
    <definedName name="_HaulPerMetre" localSheetId="17">[1]Home!$E$38</definedName>
    <definedName name="_HaulPerMetre" localSheetId="18">[1]Home!$E$38</definedName>
    <definedName name="_HaulPerMetre" localSheetId="19">[1]Home!$E$38</definedName>
    <definedName name="_HaulPerMetre" localSheetId="20">[1]Home!$E$38</definedName>
    <definedName name="_HaulPerMetre" localSheetId="21">[1]Home!$E$38</definedName>
    <definedName name="_HaulPerMetre" localSheetId="77">[2]Home!$E$38</definedName>
    <definedName name="_HaulPerMetre" localSheetId="74">[2]Home!$E$38</definedName>
    <definedName name="_HaulPerMetre" localSheetId="80">[2]Home!$E$38</definedName>
    <definedName name="_HaulPerMetre">#REF!</definedName>
    <definedName name="_KandC" localSheetId="32">[1]Home!$E$59</definedName>
    <definedName name="_KandC" localSheetId="33">[1]Home!$E$59</definedName>
    <definedName name="_KandC" localSheetId="34">[1]Home!$E$59</definedName>
    <definedName name="_KandC" localSheetId="35">[1]Home!$E$59</definedName>
    <definedName name="_KandC" localSheetId="36">[1]Home!$E$59</definedName>
    <definedName name="_KandC" localSheetId="4">[1]Home!$E$59</definedName>
    <definedName name="_KandC" localSheetId="5">[1]Home!$E$59</definedName>
    <definedName name="_KandC" localSheetId="6">[1]Home!$E$59</definedName>
    <definedName name="_KandC" localSheetId="7">[1]Home!$E$59</definedName>
    <definedName name="_KandC" localSheetId="13">[1]Home!$E$59</definedName>
    <definedName name="_KandC" localSheetId="16">[1]Home!$E$59</definedName>
    <definedName name="_KandC" localSheetId="17">[1]Home!$E$59</definedName>
    <definedName name="_KandC" localSheetId="18">[1]Home!$E$59</definedName>
    <definedName name="_KandC" localSheetId="19">[1]Home!$E$59</definedName>
    <definedName name="_KandC" localSheetId="20">[1]Home!$E$59</definedName>
    <definedName name="_KandC" localSheetId="21">[1]Home!$E$59</definedName>
    <definedName name="_KandC">#REF!</definedName>
    <definedName name="_Kerb" localSheetId="32">[1]Home!$E$58</definedName>
    <definedName name="_Kerb" localSheetId="33">[1]Home!$E$58</definedName>
    <definedName name="_Kerb" localSheetId="34">[1]Home!$E$58</definedName>
    <definedName name="_Kerb" localSheetId="35">[1]Home!$E$58</definedName>
    <definedName name="_Kerb" localSheetId="36">[1]Home!$E$58</definedName>
    <definedName name="_Kerb" localSheetId="4">[1]Home!$E$58</definedName>
    <definedName name="_Kerb" localSheetId="5">[1]Home!$E$58</definedName>
    <definedName name="_Kerb" localSheetId="6">[1]Home!$E$58</definedName>
    <definedName name="_Kerb" localSheetId="7">[1]Home!$E$58</definedName>
    <definedName name="_Kerb" localSheetId="13">[1]Home!$E$58</definedName>
    <definedName name="_Kerb" localSheetId="16">[1]Home!$E$58</definedName>
    <definedName name="_Kerb" localSheetId="17">[1]Home!$E$58</definedName>
    <definedName name="_Kerb" localSheetId="18">[1]Home!$E$58</definedName>
    <definedName name="_Kerb" localSheetId="19">[1]Home!$E$58</definedName>
    <definedName name="_Kerb" localSheetId="20">[1]Home!$E$58</definedName>
    <definedName name="_Kerb" localSheetId="21">[1]Home!$E$58</definedName>
    <definedName name="_Kerb" localSheetId="77">[2]Home!$E$58</definedName>
    <definedName name="_Kerb" localSheetId="74">[2]Home!$E$58</definedName>
    <definedName name="_Kerb" localSheetId="80">[2]Home!$E$58</definedName>
    <definedName name="_Kerb">#REF!</definedName>
    <definedName name="_LabourDaily" localSheetId="32">[1]Home!$C$13</definedName>
    <definedName name="_LabourDaily" localSheetId="33">[1]Home!$C$13</definedName>
    <definedName name="_LabourDaily" localSheetId="34">[1]Home!$C$13</definedName>
    <definedName name="_LabourDaily" localSheetId="35">[1]Home!$C$13</definedName>
    <definedName name="_LabourDaily" localSheetId="36">[1]Home!$C$13</definedName>
    <definedName name="_LabourDaily" localSheetId="4">[1]Home!$C$13</definedName>
    <definedName name="_LabourDaily" localSheetId="5">[1]Home!$C$13</definedName>
    <definedName name="_LabourDaily" localSheetId="6">[1]Home!$C$13</definedName>
    <definedName name="_LabourDaily" localSheetId="7">[1]Home!$C$13</definedName>
    <definedName name="_LabourDaily" localSheetId="13">[1]Home!$C$13</definedName>
    <definedName name="_LabourDaily" localSheetId="16">[1]Home!$C$13</definedName>
    <definedName name="_LabourDaily" localSheetId="17">[1]Home!$C$13</definedName>
    <definedName name="_LabourDaily" localSheetId="18">[1]Home!$C$13</definedName>
    <definedName name="_LabourDaily" localSheetId="19">[1]Home!$C$13</definedName>
    <definedName name="_LabourDaily" localSheetId="20">[1]Home!$C$13</definedName>
    <definedName name="_LabourDaily" localSheetId="21">[1]Home!$C$13</definedName>
    <definedName name="_LabourDaily" localSheetId="77">[2]Home!$C$13</definedName>
    <definedName name="_LabourDaily" localSheetId="74">[2]Home!$C$13</definedName>
    <definedName name="_LabourDaily" localSheetId="80">[2]Home!$C$13</definedName>
    <definedName name="_LabourDaily">#REF!</definedName>
    <definedName name="_LabourHours" localSheetId="32">#REF!</definedName>
    <definedName name="_LabourHours" localSheetId="33">#REF!</definedName>
    <definedName name="_LabourHours" localSheetId="34">#REF!</definedName>
    <definedName name="_LabourHours" localSheetId="35">#REF!</definedName>
    <definedName name="_LabourHours" localSheetId="36">#REF!</definedName>
    <definedName name="_LabourHours" localSheetId="4">#REF!</definedName>
    <definedName name="_LabourHours" localSheetId="5">#REF!</definedName>
    <definedName name="_LabourHours" localSheetId="6">#REF!</definedName>
    <definedName name="_LabourHours" localSheetId="7">#REF!</definedName>
    <definedName name="_LabourHours" localSheetId="13">#REF!</definedName>
    <definedName name="_LabourHours">#REF!</definedName>
    <definedName name="_LabourRate" localSheetId="32">[1]Home!$C$11</definedName>
    <definedName name="_LabourRate" localSheetId="33">[1]Home!$C$11</definedName>
    <definedName name="_LabourRate" localSheetId="34">[1]Home!$C$11</definedName>
    <definedName name="_LabourRate" localSheetId="35">[1]Home!$C$11</definedName>
    <definedName name="_LabourRate" localSheetId="36">[1]Home!$C$11</definedName>
    <definedName name="_LabourRate" localSheetId="4">[1]Home!$C$11</definedName>
    <definedName name="_LabourRate" localSheetId="5">[1]Home!$C$11</definedName>
    <definedName name="_LabourRate" localSheetId="6">[1]Home!$C$11</definedName>
    <definedName name="_LabourRate" localSheetId="7">[1]Home!$C$11</definedName>
    <definedName name="_LabourRate" localSheetId="13">[1]Home!$C$11</definedName>
    <definedName name="_LabourRate" localSheetId="16">[1]Home!$C$11</definedName>
    <definedName name="_LabourRate" localSheetId="17">[1]Home!$C$11</definedName>
    <definedName name="_LabourRate" localSheetId="18">[1]Home!$C$11</definedName>
    <definedName name="_LabourRate" localSheetId="19">[1]Home!$C$11</definedName>
    <definedName name="_LabourRate" localSheetId="20">[1]Home!$C$11</definedName>
    <definedName name="_LabourRate" localSheetId="21">[1]Home!$C$11</definedName>
    <definedName name="_LabourRate" localSheetId="77">[2]Home!$C$11</definedName>
    <definedName name="_LabourRate" localSheetId="74">[2]Home!$C$11</definedName>
    <definedName name="_LabourRate" localSheetId="80">[2]Home!$C$11</definedName>
    <definedName name="_LabourRate">#REF!</definedName>
    <definedName name="_Markup" localSheetId="32">[1]Home!$C$27</definedName>
    <definedName name="_Markup" localSheetId="33">[1]Home!$C$27</definedName>
    <definedName name="_Markup" localSheetId="34">[1]Home!$C$27</definedName>
    <definedName name="_Markup" localSheetId="35">[1]Home!$C$27</definedName>
    <definedName name="_Markup" localSheetId="36">[1]Home!$C$27</definedName>
    <definedName name="_Markup" localSheetId="4">[1]Home!$C$27</definedName>
    <definedName name="_Markup" localSheetId="5">[1]Home!$C$27</definedName>
    <definedName name="_Markup" localSheetId="6">[1]Home!$C$27</definedName>
    <definedName name="_Markup" localSheetId="7">[1]Home!$C$27</definedName>
    <definedName name="_Markup" localSheetId="13">[1]Home!$C$27</definedName>
    <definedName name="_Markup" localSheetId="16">[1]Home!$C$27</definedName>
    <definedName name="_Markup" localSheetId="17">[1]Home!$C$27</definedName>
    <definedName name="_Markup" localSheetId="18">[1]Home!$C$27</definedName>
    <definedName name="_Markup" localSheetId="19">[1]Home!$C$27</definedName>
    <definedName name="_Markup" localSheetId="20">[1]Home!$C$27</definedName>
    <definedName name="_Markup" localSheetId="21">[1]Home!$C$27</definedName>
    <definedName name="_Markup" localSheetId="77">[2]Home!$C$27</definedName>
    <definedName name="_Markup" localSheetId="74">[2]Home!$C$27</definedName>
    <definedName name="_Markup" localSheetId="80">[2]Home!$C$27</definedName>
    <definedName name="_Markup">#REF!</definedName>
    <definedName name="_Mesh" localSheetId="32">[1]Home!$E$53</definedName>
    <definedName name="_Mesh" localSheetId="33">[1]Home!$E$53</definedName>
    <definedName name="_Mesh" localSheetId="34">[1]Home!$E$53</definedName>
    <definedName name="_Mesh" localSheetId="35">[1]Home!$E$53</definedName>
    <definedName name="_Mesh" localSheetId="36">[1]Home!$E$53</definedName>
    <definedName name="_Mesh" localSheetId="4">[1]Home!$E$53</definedName>
    <definedName name="_Mesh" localSheetId="5">[1]Home!$E$53</definedName>
    <definedName name="_Mesh" localSheetId="6">[1]Home!$E$53</definedName>
    <definedName name="_Mesh" localSheetId="7">[1]Home!$E$53</definedName>
    <definedName name="_Mesh" localSheetId="13">[1]Home!$E$53</definedName>
    <definedName name="_Mesh" localSheetId="16">[1]Home!$E$53</definedName>
    <definedName name="_Mesh" localSheetId="17">[1]Home!$E$53</definedName>
    <definedName name="_Mesh" localSheetId="18">[1]Home!$E$53</definedName>
    <definedName name="_Mesh" localSheetId="19">[1]Home!$E$53</definedName>
    <definedName name="_Mesh" localSheetId="20">[1]Home!$E$53</definedName>
    <definedName name="_Mesh" localSheetId="21">[1]Home!$E$53</definedName>
    <definedName name="_Mesh" localSheetId="77">[2]Home!$E$53</definedName>
    <definedName name="_Mesh" localSheetId="74">[2]Home!$E$53</definedName>
    <definedName name="_Mesh" localSheetId="80">[2]Home!$E$53</definedName>
    <definedName name="_Mesh">#REF!</definedName>
    <definedName name="_Mix" localSheetId="32">[1]Home!$E$41</definedName>
    <definedName name="_Mix" localSheetId="33">[1]Home!$E$41</definedName>
    <definedName name="_Mix" localSheetId="34">[1]Home!$E$41</definedName>
    <definedName name="_Mix" localSheetId="35">[1]Home!$E$41</definedName>
    <definedName name="_Mix" localSheetId="36">[1]Home!$E$41</definedName>
    <definedName name="_Mix" localSheetId="4">[1]Home!$E$41</definedName>
    <definedName name="_Mix" localSheetId="5">[1]Home!$E$41</definedName>
    <definedName name="_Mix" localSheetId="6">[1]Home!$E$41</definedName>
    <definedName name="_Mix" localSheetId="7">[1]Home!$E$41</definedName>
    <definedName name="_Mix" localSheetId="13">[1]Home!$E$41</definedName>
    <definedName name="_Mix" localSheetId="16">[1]Home!$E$41</definedName>
    <definedName name="_Mix" localSheetId="17">[1]Home!$E$41</definedName>
    <definedName name="_Mix" localSheetId="18">[1]Home!$E$41</definedName>
    <definedName name="_Mix" localSheetId="19">[1]Home!$E$41</definedName>
    <definedName name="_Mix" localSheetId="20">[1]Home!$E$41</definedName>
    <definedName name="_Mix" localSheetId="21">[1]Home!$E$41</definedName>
    <definedName name="_Mix" localSheetId="77">[2]Home!$E$41</definedName>
    <definedName name="_Mix" localSheetId="74">[2]Home!$E$41</definedName>
    <definedName name="_Mix" localSheetId="80">[2]Home!$E$41</definedName>
    <definedName name="_Mix">#REF!</definedName>
    <definedName name="_Place" localSheetId="32">[1]Home!$E$42</definedName>
    <definedName name="_Place" localSheetId="33">[1]Home!$E$42</definedName>
    <definedName name="_Place" localSheetId="34">[1]Home!$E$42</definedName>
    <definedName name="_Place" localSheetId="35">[1]Home!$E$42</definedName>
    <definedName name="_Place" localSheetId="36">[1]Home!$E$42</definedName>
    <definedName name="_Place" localSheetId="4">[1]Home!$E$42</definedName>
    <definedName name="_Place" localSheetId="5">[1]Home!$E$42</definedName>
    <definedName name="_Place" localSheetId="6">[1]Home!$E$42</definedName>
    <definedName name="_Place" localSheetId="7">[1]Home!$E$42</definedName>
    <definedName name="_Place" localSheetId="13">[1]Home!$E$42</definedName>
    <definedName name="_Place" localSheetId="16">[1]Home!$E$42</definedName>
    <definedName name="_Place" localSheetId="17">[1]Home!$E$42</definedName>
    <definedName name="_Place" localSheetId="18">[1]Home!$E$42</definedName>
    <definedName name="_Place" localSheetId="19">[1]Home!$E$42</definedName>
    <definedName name="_Place" localSheetId="20">[1]Home!$E$42</definedName>
    <definedName name="_Place" localSheetId="21">[1]Home!$E$42</definedName>
    <definedName name="_Place" localSheetId="77">[2]Home!$E$42</definedName>
    <definedName name="_Place" localSheetId="74">[2]Home!$E$42</definedName>
    <definedName name="_Place" localSheetId="80">[2]Home!$E$42</definedName>
    <definedName name="_Place">#REF!</definedName>
    <definedName name="_Plaster" localSheetId="32">[1]Home!$E$48</definedName>
    <definedName name="_Plaster" localSheetId="33">[1]Home!$E$48</definedName>
    <definedName name="_Plaster" localSheetId="34">[1]Home!$E$48</definedName>
    <definedName name="_Plaster" localSheetId="35">[1]Home!$E$48</definedName>
    <definedName name="_Plaster" localSheetId="36">[1]Home!$E$48</definedName>
    <definedName name="_Plaster" localSheetId="4">[1]Home!$E$48</definedName>
    <definedName name="_Plaster" localSheetId="5">[1]Home!$E$48</definedName>
    <definedName name="_Plaster" localSheetId="6">[1]Home!$E$48</definedName>
    <definedName name="_Plaster" localSheetId="7">[1]Home!$E$48</definedName>
    <definedName name="_Plaster" localSheetId="13">[1]Home!$E$48</definedName>
    <definedName name="_Plaster" localSheetId="16">[1]Home!$E$48</definedName>
    <definedName name="_Plaster" localSheetId="17">[1]Home!$E$48</definedName>
    <definedName name="_Plaster" localSheetId="18">[1]Home!$E$48</definedName>
    <definedName name="_Plaster" localSheetId="19">[1]Home!$E$48</definedName>
    <definedName name="_Plaster" localSheetId="20">[1]Home!$E$48</definedName>
    <definedName name="_Plaster" localSheetId="21">[1]Home!$E$48</definedName>
    <definedName name="_Plaster">#REF!</definedName>
    <definedName name="_RoadLength" localSheetId="32">[1]Home!$C$25</definedName>
    <definedName name="_RoadLength" localSheetId="33">[1]Home!$C$25</definedName>
    <definedName name="_RoadLength" localSheetId="34">[1]Home!$C$25</definedName>
    <definedName name="_RoadLength" localSheetId="35">[1]Home!$C$25</definedName>
    <definedName name="_RoadLength" localSheetId="36">[1]Home!$C$25</definedName>
    <definedName name="_RoadLength" localSheetId="4">[1]Home!$C$25</definedName>
    <definedName name="_RoadLength" localSheetId="5">[1]Home!$C$25</definedName>
    <definedName name="_RoadLength" localSheetId="6">[1]Home!$C$25</definedName>
    <definedName name="_RoadLength" localSheetId="7">[1]Home!$C$25</definedName>
    <definedName name="_RoadLength" localSheetId="13">[1]Home!$C$25</definedName>
    <definedName name="_RoadLength" localSheetId="16">[1]Home!$C$25</definedName>
    <definedName name="_RoadLength" localSheetId="17">[1]Home!$C$25</definedName>
    <definedName name="_RoadLength" localSheetId="18">[1]Home!$C$25</definedName>
    <definedName name="_RoadLength" localSheetId="19">[1]Home!$C$25</definedName>
    <definedName name="_RoadLength" localSheetId="20">[1]Home!$C$25</definedName>
    <definedName name="_RoadLength" localSheetId="21">[1]Home!$C$25</definedName>
    <definedName name="_RoadLength" localSheetId="77">[2]Home!$C$25</definedName>
    <definedName name="_RoadLength" localSheetId="74">[2]Home!$C$25</definedName>
    <definedName name="_RoadLength" localSheetId="80">[2]Home!$C$25</definedName>
    <definedName name="_RoadLength">#REF!</definedName>
    <definedName name="_Roadmarkings" localSheetId="32">#REF!</definedName>
    <definedName name="_Roadmarkings" localSheetId="33">#REF!</definedName>
    <definedName name="_Roadmarkings" localSheetId="34">#REF!</definedName>
    <definedName name="_Roadmarkings" localSheetId="35">#REF!</definedName>
    <definedName name="_Roadmarkings" localSheetId="36">#REF!</definedName>
    <definedName name="_Roadmarkings" localSheetId="4">#REF!</definedName>
    <definedName name="_Roadmarkings" localSheetId="5">#REF!</definedName>
    <definedName name="_Roadmarkings" localSheetId="6">#REF!</definedName>
    <definedName name="_Roadmarkings" localSheetId="7">#REF!</definedName>
    <definedName name="_Roadmarkings" localSheetId="13">#REF!</definedName>
    <definedName name="_Roadmarkings">#REF!</definedName>
    <definedName name="_RoadstudSpc" localSheetId="32">[1]Home!$C$31</definedName>
    <definedName name="_RoadstudSpc" localSheetId="33">[1]Home!$C$31</definedName>
    <definedName name="_RoadstudSpc" localSheetId="34">[1]Home!$C$31</definedName>
    <definedName name="_RoadstudSpc" localSheetId="35">[1]Home!$C$31</definedName>
    <definedName name="_RoadstudSpc" localSheetId="36">[1]Home!$C$31</definedName>
    <definedName name="_RoadstudSpc" localSheetId="4">[1]Home!$C$31</definedName>
    <definedName name="_RoadstudSpc" localSheetId="5">[1]Home!$C$31</definedName>
    <definedName name="_RoadstudSpc" localSheetId="6">[1]Home!$C$31</definedName>
    <definedName name="_RoadstudSpc" localSheetId="7">[1]Home!$C$31</definedName>
    <definedName name="_RoadstudSpc" localSheetId="13">[1]Home!$C$31</definedName>
    <definedName name="_RoadstudSpc" localSheetId="16">[1]Home!$C$31</definedName>
    <definedName name="_RoadstudSpc" localSheetId="17">[1]Home!$C$31</definedName>
    <definedName name="_RoadstudSpc" localSheetId="18">[1]Home!$C$31</definedName>
    <definedName name="_RoadstudSpc" localSheetId="19">[1]Home!$C$31</definedName>
    <definedName name="_RoadstudSpc" localSheetId="20">[1]Home!$C$31</definedName>
    <definedName name="_RoadstudSpc" localSheetId="21">[1]Home!$C$31</definedName>
    <definedName name="_RoadstudSpc" localSheetId="77">[2]Home!$C$31</definedName>
    <definedName name="_RoadstudSpc" localSheetId="74">[2]Home!$C$31</definedName>
    <definedName name="_RoadstudSpc" localSheetId="80">[2]Home!$C$31</definedName>
    <definedName name="_RoadstudSpc">#REF!</definedName>
    <definedName name="_Sheeting" localSheetId="32">[1]Home!$E$54</definedName>
    <definedName name="_Sheeting" localSheetId="33">[1]Home!$E$54</definedName>
    <definedName name="_Sheeting" localSheetId="34">[1]Home!$E$54</definedName>
    <definedName name="_Sheeting" localSheetId="35">[1]Home!$E$54</definedName>
    <definedName name="_Sheeting" localSheetId="36">[1]Home!$E$54</definedName>
    <definedName name="_Sheeting" localSheetId="4">[1]Home!$E$54</definedName>
    <definedName name="_Sheeting" localSheetId="5">[1]Home!$E$54</definedName>
    <definedName name="_Sheeting" localSheetId="6">[1]Home!$E$54</definedName>
    <definedName name="_Sheeting" localSheetId="7">[1]Home!$E$54</definedName>
    <definedName name="_Sheeting" localSheetId="13">[1]Home!$E$54</definedName>
    <definedName name="_Sheeting" localSheetId="16">[1]Home!$E$54</definedName>
    <definedName name="_Sheeting" localSheetId="17">[1]Home!$E$54</definedName>
    <definedName name="_Sheeting" localSheetId="18">[1]Home!$E$54</definedName>
    <definedName name="_Sheeting" localSheetId="19">[1]Home!$E$54</definedName>
    <definedName name="_Sheeting" localSheetId="20">[1]Home!$E$54</definedName>
    <definedName name="_Sheeting" localSheetId="21">[1]Home!$E$54</definedName>
    <definedName name="_Sheeting">#REF!</definedName>
    <definedName name="_Sign" localSheetId="32">[1]Home!$E$63</definedName>
    <definedName name="_Sign" localSheetId="33">[1]Home!$E$63</definedName>
    <definedName name="_Sign" localSheetId="34">[1]Home!$E$63</definedName>
    <definedName name="_Sign" localSheetId="35">[1]Home!$E$63</definedName>
    <definedName name="_Sign" localSheetId="36">[1]Home!$E$63</definedName>
    <definedName name="_Sign" localSheetId="4">[1]Home!$E$63</definedName>
    <definedName name="_Sign" localSheetId="5">[1]Home!$E$63</definedName>
    <definedName name="_Sign" localSheetId="6">[1]Home!$E$63</definedName>
    <definedName name="_Sign" localSheetId="7">[1]Home!$E$63</definedName>
    <definedName name="_Sign" localSheetId="13">[1]Home!$E$63</definedName>
    <definedName name="_Sign" localSheetId="16">[1]Home!$E$63</definedName>
    <definedName name="_Sign" localSheetId="17">[1]Home!$E$63</definedName>
    <definedName name="_Sign" localSheetId="18">[1]Home!$E$63</definedName>
    <definedName name="_Sign" localSheetId="19">[1]Home!$E$63</definedName>
    <definedName name="_Sign" localSheetId="20">[1]Home!$E$63</definedName>
    <definedName name="_Sign" localSheetId="21">[1]Home!$E$63</definedName>
    <definedName name="_Sign" localSheetId="77">[2]Home!$E$63</definedName>
    <definedName name="_Sign" localSheetId="74">[2]Home!$E$63</definedName>
    <definedName name="_Sign" localSheetId="80">[2]Home!$E$63</definedName>
    <definedName name="_Sign">#REF!</definedName>
    <definedName name="_Spread" localSheetId="32">[1]Home!$E$47</definedName>
    <definedName name="_Spread" localSheetId="33">[1]Home!$E$47</definedName>
    <definedName name="_Spread" localSheetId="34">[1]Home!$E$47</definedName>
    <definedName name="_Spread" localSheetId="35">[1]Home!$E$47</definedName>
    <definedName name="_Spread" localSheetId="36">[1]Home!$E$47</definedName>
    <definedName name="_Spread" localSheetId="4">[1]Home!$E$47</definedName>
    <definedName name="_Spread" localSheetId="5">[1]Home!$E$47</definedName>
    <definedName name="_Spread" localSheetId="6">[1]Home!$E$47</definedName>
    <definedName name="_Spread" localSheetId="7">[1]Home!$E$47</definedName>
    <definedName name="_Spread" localSheetId="13">[1]Home!$E$47</definedName>
    <definedName name="_Spread" localSheetId="16">[1]Home!$E$47</definedName>
    <definedName name="_Spread" localSheetId="17">[1]Home!$E$47</definedName>
    <definedName name="_Spread" localSheetId="18">[1]Home!$E$47</definedName>
    <definedName name="_Spread" localSheetId="19">[1]Home!$E$47</definedName>
    <definedName name="_Spread" localSheetId="20">[1]Home!$E$47</definedName>
    <definedName name="_Spread" localSheetId="21">[1]Home!$E$47</definedName>
    <definedName name="_Spread">#REF!</definedName>
    <definedName name="_Stamp" localSheetId="32">[1]Home!$E$45</definedName>
    <definedName name="_Stamp" localSheetId="33">[1]Home!$E$45</definedName>
    <definedName name="_Stamp" localSheetId="34">[1]Home!$E$45</definedName>
    <definedName name="_Stamp" localSheetId="35">[1]Home!$E$45</definedName>
    <definedName name="_Stamp" localSheetId="36">[1]Home!$E$45</definedName>
    <definedName name="_Stamp" localSheetId="4">[1]Home!$E$45</definedName>
    <definedName name="_Stamp" localSheetId="5">[1]Home!$E$45</definedName>
    <definedName name="_Stamp" localSheetId="6">[1]Home!$E$45</definedName>
    <definedName name="_Stamp" localSheetId="7">[1]Home!$E$45</definedName>
    <definedName name="_Stamp" localSheetId="13">[1]Home!$E$45</definedName>
    <definedName name="_Stamp" localSheetId="16">[1]Home!$E$45</definedName>
    <definedName name="_Stamp" localSheetId="17">[1]Home!$E$45</definedName>
    <definedName name="_Stamp" localSheetId="18">[1]Home!$E$45</definedName>
    <definedName name="_Stamp" localSheetId="19">[1]Home!$E$45</definedName>
    <definedName name="_Stamp" localSheetId="20">[1]Home!$E$45</definedName>
    <definedName name="_Stamp" localSheetId="21">[1]Home!$E$45</definedName>
    <definedName name="_Stamp">#REF!</definedName>
    <definedName name="_Subsoil" localSheetId="32">[1]Home!$E$56</definedName>
    <definedName name="_Subsoil" localSheetId="33">[1]Home!$E$56</definedName>
    <definedName name="_Subsoil" localSheetId="34">[1]Home!$E$56</definedName>
    <definedName name="_Subsoil" localSheetId="35">[1]Home!$E$56</definedName>
    <definedName name="_Subsoil" localSheetId="36">[1]Home!$E$56</definedName>
    <definedName name="_Subsoil" localSheetId="4">[1]Home!$E$56</definedName>
    <definedName name="_Subsoil" localSheetId="5">[1]Home!$E$56</definedName>
    <definedName name="_Subsoil" localSheetId="6">[1]Home!$E$56</definedName>
    <definedName name="_Subsoil" localSheetId="7">[1]Home!$E$56</definedName>
    <definedName name="_Subsoil" localSheetId="13">[1]Home!$E$56</definedName>
    <definedName name="_Subsoil" localSheetId="16">[1]Home!$E$56</definedName>
    <definedName name="_Subsoil" localSheetId="17">[1]Home!$E$56</definedName>
    <definedName name="_Subsoil" localSheetId="18">[1]Home!$E$56</definedName>
    <definedName name="_Subsoil" localSheetId="19">[1]Home!$E$56</definedName>
    <definedName name="_Subsoil" localSheetId="20">[1]Home!$E$56</definedName>
    <definedName name="_Subsoil" localSheetId="21">[1]Home!$E$56</definedName>
    <definedName name="_Subsoil">#REF!</definedName>
    <definedName name="_Summary" localSheetId="32">[1]Home!$J$16</definedName>
    <definedName name="_Summary" localSheetId="33">[1]Home!$J$16</definedName>
    <definedName name="_Summary" localSheetId="34">[1]Home!$J$16</definedName>
    <definedName name="_Summary" localSheetId="35">[1]Home!$J$16</definedName>
    <definedName name="_Summary" localSheetId="36">[1]Home!$J$16</definedName>
    <definedName name="_Summary" localSheetId="4">[1]Home!$J$16</definedName>
    <definedName name="_Summary" localSheetId="5">[1]Home!$J$16</definedName>
    <definedName name="_Summary" localSheetId="6">[1]Home!$J$16</definedName>
    <definedName name="_Summary" localSheetId="7">[1]Home!$J$16</definedName>
    <definedName name="_Summary" localSheetId="13">[1]Home!$J$16</definedName>
    <definedName name="_Summary" localSheetId="16">[1]Home!$J$16</definedName>
    <definedName name="_Summary" localSheetId="17">[1]Home!$J$16</definedName>
    <definedName name="_Summary" localSheetId="18">[1]Home!$J$16</definedName>
    <definedName name="_Summary" localSheetId="19">[1]Home!$J$16</definedName>
    <definedName name="_Summary" localSheetId="20">[1]Home!$J$16</definedName>
    <definedName name="_Summary" localSheetId="21">[1]Home!$J$16</definedName>
    <definedName name="_Summary" localSheetId="77">[2]Home!$J$16</definedName>
    <definedName name="_Summary" localSheetId="74">[2]Home!$J$16</definedName>
    <definedName name="_Summary" localSheetId="80">[2]Home!$J$16</definedName>
    <definedName name="_Summary">#REF!</definedName>
    <definedName name="_Wacker" localSheetId="32">[1]Home!$E$46</definedName>
    <definedName name="_Wacker" localSheetId="33">[1]Home!$E$46</definedName>
    <definedName name="_Wacker" localSheetId="34">[1]Home!$E$46</definedName>
    <definedName name="_Wacker" localSheetId="35">[1]Home!$E$46</definedName>
    <definedName name="_Wacker" localSheetId="36">[1]Home!$E$46</definedName>
    <definedName name="_Wacker" localSheetId="4">[1]Home!$E$46</definedName>
    <definedName name="_Wacker" localSheetId="5">[1]Home!$E$46</definedName>
    <definedName name="_Wacker" localSheetId="6">[1]Home!$E$46</definedName>
    <definedName name="_Wacker" localSheetId="7">[1]Home!$E$46</definedName>
    <definedName name="_Wacker" localSheetId="13">[1]Home!$E$46</definedName>
    <definedName name="_Wacker" localSheetId="16">[1]Home!$E$46</definedName>
    <definedName name="_Wacker" localSheetId="17">[1]Home!$E$46</definedName>
    <definedName name="_Wacker" localSheetId="18">[1]Home!$E$46</definedName>
    <definedName name="_Wacker" localSheetId="19">[1]Home!$E$46</definedName>
    <definedName name="_Wacker" localSheetId="20">[1]Home!$E$46</definedName>
    <definedName name="_Wacker" localSheetId="21">[1]Home!$E$46</definedName>
    <definedName name="_Wacker" localSheetId="77">[2]Home!$E$46</definedName>
    <definedName name="_Wacker" localSheetId="74">[2]Home!$E$46</definedName>
    <definedName name="_Wacker" localSheetId="80">[2]Home!$E$46</definedName>
    <definedName name="_Wacker">#REF!</definedName>
    <definedName name="C7.3">#REF!</definedName>
    <definedName name="Client1">Information!$C$2</definedName>
    <definedName name="Client2">Information!$C$3</definedName>
    <definedName name="ContractDescription">Information!$C$6</definedName>
    <definedName name="ContractNo">Information!$C$5</definedName>
    <definedName name="DELETE">[3]Home!$E$44</definedName>
    <definedName name="lori">#REF!</definedName>
    <definedName name="lorin">#REF!</definedName>
    <definedName name="lorinda">#REF!</definedName>
    <definedName name="ntha">#REF!</definedName>
    <definedName name="nthab">#REF!</definedName>
    <definedName name="nthabi">#REF!</definedName>
    <definedName name="nthabz">#REF!</definedName>
    <definedName name="Page_A" localSheetId="32">[1]Home!$J$12</definedName>
    <definedName name="Page_A" localSheetId="33">[1]Home!$J$12</definedName>
    <definedName name="Page_A" localSheetId="34">[1]Home!$J$12</definedName>
    <definedName name="Page_A" localSheetId="35">[1]Home!$J$12</definedName>
    <definedName name="Page_A" localSheetId="36">[1]Home!$J$12</definedName>
    <definedName name="Page_A" localSheetId="4">[1]Home!$J$12</definedName>
    <definedName name="Page_A" localSheetId="5">[1]Home!$J$12</definedName>
    <definedName name="Page_A" localSheetId="6">[1]Home!$J$12</definedName>
    <definedName name="Page_A" localSheetId="7">[1]Home!$J$12</definedName>
    <definedName name="Page_A" localSheetId="13">[1]Home!$J$12</definedName>
    <definedName name="Page_A" localSheetId="16">[1]Home!$J$12</definedName>
    <definedName name="Page_A" localSheetId="17">[1]Home!$J$12</definedName>
    <definedName name="Page_A" localSheetId="18">[1]Home!$J$12</definedName>
    <definedName name="Page_A" localSheetId="19">[1]Home!$J$12</definedName>
    <definedName name="Page_A" localSheetId="20">[1]Home!$J$12</definedName>
    <definedName name="Page_A" localSheetId="21">[1]Home!$J$12</definedName>
    <definedName name="Page_A" localSheetId="77">[2]Home!$J$12</definedName>
    <definedName name="Page_A" localSheetId="74">[2]Home!$J$12</definedName>
    <definedName name="Page_A" localSheetId="80">[2]Home!$J$12</definedName>
    <definedName name="Page_A">#REF!</definedName>
    <definedName name="Page_D" localSheetId="32">[1]Home!$J$13</definedName>
    <definedName name="Page_D" localSheetId="33">[1]Home!$J$13</definedName>
    <definedName name="Page_D" localSheetId="34">[1]Home!$J$13</definedName>
    <definedName name="Page_D" localSheetId="35">[1]Home!$J$13</definedName>
    <definedName name="Page_D" localSheetId="36">[1]Home!$J$13</definedName>
    <definedName name="Page_D" localSheetId="4">[1]Home!$J$13</definedName>
    <definedName name="Page_D" localSheetId="5">[1]Home!$J$13</definedName>
    <definedName name="Page_D" localSheetId="6">[1]Home!$J$13</definedName>
    <definedName name="Page_D" localSheetId="7">[1]Home!$J$13</definedName>
    <definedName name="Page_D" localSheetId="13">[1]Home!$J$13</definedName>
    <definedName name="Page_D" localSheetId="16">[1]Home!$J$13</definedName>
    <definedName name="Page_D" localSheetId="17">[1]Home!$J$13</definedName>
    <definedName name="Page_D" localSheetId="18">[1]Home!$J$13</definedName>
    <definedName name="Page_D" localSheetId="19">[1]Home!$J$13</definedName>
    <definedName name="Page_D" localSheetId="20">[1]Home!$J$13</definedName>
    <definedName name="Page_D" localSheetId="21">[1]Home!$J$13</definedName>
    <definedName name="Page_D" localSheetId="77">[2]Home!$J$13</definedName>
    <definedName name="Page_D" localSheetId="74">[2]Home!$J$13</definedName>
    <definedName name="Page_D" localSheetId="80">[2]Home!$J$13</definedName>
    <definedName name="Page_D">#REF!</definedName>
    <definedName name="Page_F" localSheetId="32">[1]Home!$J$14</definedName>
    <definedName name="Page_F" localSheetId="33">[1]Home!$J$14</definedName>
    <definedName name="Page_F" localSheetId="34">[1]Home!$J$14</definedName>
    <definedName name="Page_F" localSheetId="35">[1]Home!$J$14</definedName>
    <definedName name="Page_F" localSheetId="36">[1]Home!$J$14</definedName>
    <definedName name="Page_F" localSheetId="4">[1]Home!$J$14</definedName>
    <definedName name="Page_F" localSheetId="5">[1]Home!$J$14</definedName>
    <definedName name="Page_F" localSheetId="6">[1]Home!$J$14</definedName>
    <definedName name="Page_F" localSheetId="7">[1]Home!$J$14</definedName>
    <definedName name="Page_F" localSheetId="13">[1]Home!$J$14</definedName>
    <definedName name="Page_F" localSheetId="16">[1]Home!$J$14</definedName>
    <definedName name="Page_F" localSheetId="17">[1]Home!$J$14</definedName>
    <definedName name="Page_F" localSheetId="18">[1]Home!$J$14</definedName>
    <definedName name="Page_F" localSheetId="19">[1]Home!$J$14</definedName>
    <definedName name="Page_F" localSheetId="20">[1]Home!$J$14</definedName>
    <definedName name="Page_F" localSheetId="21">[1]Home!$J$14</definedName>
    <definedName name="Page_F" localSheetId="77">[2]Home!$J$14</definedName>
    <definedName name="Page_F" localSheetId="74">[2]Home!$J$14</definedName>
    <definedName name="Page_F" localSheetId="80">[2]Home!$J$14</definedName>
    <definedName name="Page_F">#REF!</definedName>
    <definedName name="Page_G" localSheetId="32">[1]Home!$J$15</definedName>
    <definedName name="Page_G" localSheetId="33">[1]Home!$J$15</definedName>
    <definedName name="Page_G" localSheetId="34">[1]Home!$J$15</definedName>
    <definedName name="Page_G" localSheetId="35">[1]Home!$J$15</definedName>
    <definedName name="Page_G" localSheetId="36">[1]Home!$J$15</definedName>
    <definedName name="Page_G" localSheetId="4">[1]Home!$J$15</definedName>
    <definedName name="Page_G" localSheetId="5">[1]Home!$J$15</definedName>
    <definedName name="Page_G" localSheetId="6">[1]Home!$J$15</definedName>
    <definedName name="Page_G" localSheetId="7">[1]Home!$J$15</definedName>
    <definedName name="Page_G" localSheetId="13">[1]Home!$J$15</definedName>
    <definedName name="Page_G" localSheetId="16">[1]Home!$J$15</definedName>
    <definedName name="Page_G" localSheetId="17">[1]Home!$J$15</definedName>
    <definedName name="Page_G" localSheetId="18">[1]Home!$J$15</definedName>
    <definedName name="Page_G" localSheetId="19">[1]Home!$J$15</definedName>
    <definedName name="Page_G" localSheetId="20">[1]Home!$J$15</definedName>
    <definedName name="Page_G" localSheetId="21">[1]Home!$J$15</definedName>
    <definedName name="Page_G" localSheetId="77">[2]Home!$J$15</definedName>
    <definedName name="Page_G" localSheetId="74">[2]Home!$J$15</definedName>
    <definedName name="Page_G" localSheetId="80">[2]Home!$J$15</definedName>
    <definedName name="Page_G">#REF!</definedName>
    <definedName name="_xlnm.Print_Area" localSheetId="1">'C1.2'!$A$1:$H$211</definedName>
    <definedName name="_xlnm.Print_Area" localSheetId="2">'C1.3'!$A$1:$H$77</definedName>
    <definedName name="_xlnm.Print_Area" localSheetId="3">'C1.4'!$A$1:$H$273</definedName>
    <definedName name="_xlnm.Print_Area" localSheetId="32">'C10.1'!$A$1:$G$388</definedName>
    <definedName name="_xlnm.Print_Area" localSheetId="33">'C11.3'!$A$1:$H$65</definedName>
    <definedName name="_xlnm.Print_Area" localSheetId="34">'C11.4'!$A$1:$H$189</definedName>
    <definedName name="_xlnm.Print_Area" localSheetId="35">'C11.5'!$A$1:$H$144</definedName>
    <definedName name="_xlnm.Print_Area" localSheetId="36">'C11.7'!$A$1:$H$257</definedName>
    <definedName name="_xlnm.Print_Area" localSheetId="37">'C12.1'!$A$1:$G$199</definedName>
    <definedName name="_xlnm.Print_Area" localSheetId="38">'C12.2'!$A$1:$G$66</definedName>
    <definedName name="_xlnm.Print_Area" localSheetId="39">'C12.3'!$A$1:$G$215</definedName>
    <definedName name="_xlnm.Print_Area" localSheetId="40">'C12.4'!$A$1:$H$79</definedName>
    <definedName name="_xlnm.Print_Area" localSheetId="41">'C12.5'!$A$1:$H$74</definedName>
    <definedName name="_xlnm.Print_Area" localSheetId="42">'C12.6'!$A$1:$H$145</definedName>
    <definedName name="_xlnm.Print_Area" localSheetId="43">'C12.7'!$A$1:$H$72</definedName>
    <definedName name="_xlnm.Print_Area" localSheetId="48">'C13.1'!$A$1:$H$198</definedName>
    <definedName name="_xlnm.Print_Area" localSheetId="72">'C13.10'!$A$1:$H$79</definedName>
    <definedName name="_xlnm.Print_Area" localSheetId="57">'C13.11'!$A$1:$H$76</definedName>
    <definedName name="_xlnm.Print_Area" localSheetId="58">'C13.12'!$A$1:$H$78</definedName>
    <definedName name="_xlnm.Print_Area" localSheetId="60">'C13.14'!$A$1:$H$79</definedName>
    <definedName name="_xlnm.Print_Area" localSheetId="49">'C13.2'!$A$1:$H$62</definedName>
    <definedName name="_xlnm.Print_Area" localSheetId="50">'C13.3'!$A$1:$H$75</definedName>
    <definedName name="_xlnm.Print_Area" localSheetId="51">'C13.4'!$B$1:$G$193</definedName>
    <definedName name="_xlnm.Print_Area" localSheetId="52">'C13.5'!$A$1:$H$78</definedName>
    <definedName name="_xlnm.Print_Area" localSheetId="53">'C13.6'!$A$1:$H$73</definedName>
    <definedName name="_xlnm.Print_Area" localSheetId="54">'C13.7'!$A$1:$H$151</definedName>
    <definedName name="_xlnm.Print_Area" localSheetId="55">'C13.8'!$A$1:$H$151</definedName>
    <definedName name="_xlnm.Print_Area" localSheetId="56">'C13.9'!$A$1:$H$70</definedName>
    <definedName name="_xlnm.Print_Area" localSheetId="61">'C14.1'!$A$1:$H$62</definedName>
    <definedName name="_xlnm.Print_Area" localSheetId="70">'C14.10'!$A$1:$H$76</definedName>
    <definedName name="_xlnm.Print_Area" localSheetId="62">'C14.2'!$A$1:$H$71</definedName>
    <definedName name="_xlnm.Print_Area" localSheetId="63">'C14.3'!$A$1:$H$71</definedName>
    <definedName name="_xlnm.Print_Area" localSheetId="64">'C14.4'!$A$1:$H$74</definedName>
    <definedName name="_xlnm.Print_Area" localSheetId="65">'C14.5'!$A$1:$H$71</definedName>
    <definedName name="_xlnm.Print_Area" localSheetId="66">'C14.6'!$A$1:$H$75</definedName>
    <definedName name="_xlnm.Print_Area" localSheetId="67">'C14.7'!$A$1:$H$75</definedName>
    <definedName name="_xlnm.Print_Area" localSheetId="68">'C14.8'!$A$1:$H$74</definedName>
    <definedName name="_xlnm.Print_Area" localSheetId="69">'C14.9'!$A$1:$H$149</definedName>
    <definedName name="_xlnm.Print_Area" localSheetId="4">'C2.1'!$A$1:$H$436</definedName>
    <definedName name="_xlnm.Print_Area" localSheetId="5">'C2.2'!$A$1:$H$201</definedName>
    <definedName name="_xlnm.Print_Area" localSheetId="6">'C2.3'!$A$1:$H$591</definedName>
    <definedName name="_xlnm.Print_Area" localSheetId="7">'C2.4'!$A$1:$H$75</definedName>
    <definedName name="_xlnm.Print_Area" localSheetId="73">'C20.1'!$A$1:$H$141</definedName>
    <definedName name="_xlnm.Print_Area" localSheetId="8">'C3.1'!$A$1:$G$266</definedName>
    <definedName name="_xlnm.Print_Area" localSheetId="9">'C3.2'!$A$1:$H$295</definedName>
    <definedName name="_xlnm.Print_Area" localSheetId="10">'C3.3'!$A$1:$G$217</definedName>
    <definedName name="_xlnm.Print_Area" localSheetId="12">'C4.1'!$B$1:$H$223</definedName>
    <definedName name="_xlnm.Print_Area" localSheetId="11">'C4.3'!$A$1:$G$281</definedName>
    <definedName name="_xlnm.Print_Area" localSheetId="13">'C4.5'!$A$1:$H$77</definedName>
    <definedName name="_xlnm.Print_Area" localSheetId="14">'C5.5'!$A$1:$H$538</definedName>
    <definedName name="_xlnm.Print_Area" localSheetId="15">'C6.1'!$A$1:$H$137</definedName>
    <definedName name="_xlnm.Print_Area" localSheetId="16">'C7.1'!$A$1:$H$74</definedName>
    <definedName name="_xlnm.Print_Area" localSheetId="17">'C7.2'!$A$1:$H$127</definedName>
    <definedName name="_xlnm.Print_Area" localSheetId="18">'C7.3'!$A$1:$H$131</definedName>
    <definedName name="_xlnm.Print_Area" localSheetId="19">'C7.4'!$A$1:$H$77</definedName>
    <definedName name="_xlnm.Print_Area" localSheetId="20">'C7.5'!$A$1:$H$79</definedName>
    <definedName name="_xlnm.Print_Area" localSheetId="21">'C7.6'!$A$1:$H$78</definedName>
    <definedName name="_xlnm.Print_Area" localSheetId="22">'C8.1'!$A$1:$H$77</definedName>
    <definedName name="_xlnm.Print_Area" localSheetId="23">'C8.2'!$A$1:$H$73</definedName>
    <definedName name="_xlnm.Print_Area" localSheetId="24">'C8.3'!$A$1:$H$73</definedName>
    <definedName name="_xlnm.Print_Area" localSheetId="25">'C8.4'!$A$1:$H$73</definedName>
    <definedName name="_xlnm.Print_Area" localSheetId="26">'C8.5'!$A$1:$H$79</definedName>
    <definedName name="_xlnm.Print_Area" localSheetId="27">'C8.6'!$A$1:$H$77</definedName>
    <definedName name="_xlnm.Print_Area" localSheetId="28">'C8.7'!$A$1:$H$79</definedName>
    <definedName name="_xlnm.Print_Area" localSheetId="30">'C8.9'!$A$1:$H$75</definedName>
    <definedName name="_xlnm.Print_Area" localSheetId="76">'Chapter E'!$A$1:$G$68</definedName>
    <definedName name="_xlnm.Print_Area" localSheetId="78">'Chapter F'!$A$1:$G$120</definedName>
    <definedName name="_xlnm.Print_Area" localSheetId="81">CPG!$A$1:$O$47</definedName>
    <definedName name="_xlnm.Print_Area" localSheetId="77">E!$A$1:$I$69</definedName>
    <definedName name="_xlnm.Print_Area" localSheetId="85">G!$A$1:$H$2273</definedName>
    <definedName name="_xlnm.Print_Area" localSheetId="0">Information!$A$1:$C$7</definedName>
    <definedName name="_xlnm.Print_Area" localSheetId="74">'Schedule A '!$A$1:$H$124</definedName>
    <definedName name="_xlnm.Print_Area" localSheetId="75">'Schedule B'!$A$1:$H$126</definedName>
    <definedName name="_xlnm.Print_Area" localSheetId="80">Summary!$A$1:$J$24</definedName>
    <definedName name="_xlnm.Print_Area" localSheetId="83">Training!$A$1:$F$12</definedName>
    <definedName name="_xlnm.Print_Titles" localSheetId="32">'C10.1'!$4:$9</definedName>
    <definedName name="_xlnm.Print_Titles" localSheetId="33">'C11.3'!$4:$9</definedName>
    <definedName name="_xlnm.Print_Titles" localSheetId="34">'C11.4'!$4:$9</definedName>
    <definedName name="_xlnm.Print_Titles" localSheetId="35">'C11.5'!$4:$9</definedName>
    <definedName name="_xlnm.Print_Titles" localSheetId="36">'C11.7'!$4:$9</definedName>
    <definedName name="_xlnm.Print_Titles" localSheetId="4">'C2.1'!$4:$9</definedName>
    <definedName name="_xlnm.Print_Titles" localSheetId="5">'C2.2'!$4:$9</definedName>
    <definedName name="_xlnm.Print_Titles" localSheetId="6">'C2.3'!$4:$9</definedName>
    <definedName name="_xlnm.Print_Titles" localSheetId="7">'C2.4'!$4:$9</definedName>
    <definedName name="_xlnm.Print_Titles" localSheetId="13">'C4.5'!$4:$10</definedName>
    <definedName name="_xlnm.Print_Titles" localSheetId="16">'C7.1'!$4:$9</definedName>
    <definedName name="_xlnm.Print_Titles" localSheetId="17">'C7.2'!$4:$12</definedName>
    <definedName name="_xlnm.Print_Titles" localSheetId="18">'C7.3'!$4:$9</definedName>
    <definedName name="_xlnm.Print_Titles" localSheetId="19">'C7.4'!$4:$12</definedName>
    <definedName name="_xlnm.Print_Titles" localSheetId="20">'C7.5'!$4:$12</definedName>
    <definedName name="_xlnm.Print_Titles" localSheetId="21">'C7.6'!$4:$12</definedName>
    <definedName name="tbl_Units">[4]Tables!$B$4:$B$32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64" l="1"/>
  <c r="G56" i="260"/>
  <c r="G18" i="162"/>
  <c r="G14" i="159"/>
  <c r="G16" i="159"/>
  <c r="G24" i="159"/>
  <c r="G26" i="159"/>
  <c r="G28" i="159"/>
  <c r="G30" i="159"/>
  <c r="G79" i="159"/>
  <c r="G81" i="159"/>
  <c r="G105" i="159"/>
  <c r="G107" i="159"/>
  <c r="G109" i="159"/>
  <c r="G111" i="159"/>
  <c r="G113" i="159"/>
  <c r="G119" i="159"/>
  <c r="G121" i="159"/>
  <c r="G123" i="159"/>
  <c r="G125" i="159"/>
  <c r="G129" i="159"/>
  <c r="G131" i="159"/>
  <c r="G159" i="159"/>
  <c r="G157" i="159"/>
  <c r="G155" i="159"/>
  <c r="G153" i="159"/>
  <c r="G44" i="276"/>
  <c r="G46" i="276" s="1"/>
  <c r="F26" i="276"/>
  <c r="F24" i="276"/>
  <c r="G12" i="276"/>
  <c r="G13" i="276"/>
  <c r="G14" i="276"/>
  <c r="G15" i="276"/>
  <c r="G16" i="276"/>
  <c r="G28" i="276"/>
  <c r="G29" i="276"/>
  <c r="G30" i="276"/>
  <c r="G31" i="276"/>
  <c r="G32" i="276"/>
  <c r="G33" i="276"/>
  <c r="G34" i="276"/>
  <c r="G38" i="276"/>
  <c r="G39" i="276"/>
  <c r="G40" i="276"/>
  <c r="G41" i="276"/>
  <c r="G42" i="276"/>
  <c r="K18" i="279"/>
  <c r="J18" i="279"/>
  <c r="I18" i="279"/>
  <c r="G7" i="270"/>
  <c r="G5" i="270"/>
  <c r="G3" i="270"/>
  <c r="K12" i="278"/>
  <c r="K13" i="278"/>
  <c r="K14" i="278"/>
  <c r="K15" i="278"/>
  <c r="K25" i="278"/>
  <c r="K26" i="278"/>
  <c r="K30" i="278"/>
  <c r="K31" i="278"/>
  <c r="K32" i="278"/>
  <c r="K33" i="278"/>
  <c r="K34" i="278"/>
  <c r="K35" i="278"/>
  <c r="K36" i="278"/>
  <c r="K37" i="278"/>
  <c r="K38" i="278"/>
  <c r="K39" i="278"/>
  <c r="K40" i="278"/>
  <c r="K41" i="278"/>
  <c r="K42" i="278"/>
  <c r="C3" i="270"/>
  <c r="D3" i="270"/>
  <c r="G45" i="274"/>
  <c r="G43" i="274"/>
  <c r="G41" i="274"/>
  <c r="G39" i="274"/>
  <c r="G18" i="279"/>
  <c r="B52" i="274"/>
  <c r="B7" i="261"/>
  <c r="G9" i="270" l="1"/>
  <c r="B9" i="277"/>
  <c r="B7" i="277" s="1"/>
  <c r="B4" i="277"/>
  <c r="B2" i="277"/>
  <c r="F1" i="277"/>
  <c r="B1" i="277"/>
  <c r="I25" i="278"/>
  <c r="I26" i="278"/>
  <c r="G29" i="278"/>
  <c r="G28" i="278"/>
  <c r="G27" i="278"/>
  <c r="G24" i="278"/>
  <c r="G23" i="278"/>
  <c r="G22" i="278"/>
  <c r="G21" i="278"/>
  <c r="J21" i="278" s="1"/>
  <c r="K21" i="278" s="1"/>
  <c r="G20" i="278"/>
  <c r="G19" i="278"/>
  <c r="J19" i="278" s="1"/>
  <c r="K19" i="278" s="1"/>
  <c r="G18" i="278"/>
  <c r="J18" i="278" s="1"/>
  <c r="K18" i="278" s="1"/>
  <c r="G17" i="278"/>
  <c r="J17" i="278" s="1"/>
  <c r="K17" i="278" s="1"/>
  <c r="G16" i="278"/>
  <c r="G11" i="278"/>
  <c r="J11" i="278" s="1"/>
  <c r="K11" i="278" s="1"/>
  <c r="G10" i="278"/>
  <c r="P76" i="278"/>
  <c r="J63" i="278"/>
  <c r="I63" i="278"/>
  <c r="J62" i="278"/>
  <c r="I62" i="278"/>
  <c r="J60" i="278"/>
  <c r="I60" i="278"/>
  <c r="J58" i="278"/>
  <c r="I58" i="278"/>
  <c r="J55" i="278"/>
  <c r="E38" i="278"/>
  <c r="D38" i="278"/>
  <c r="C38" i="278"/>
  <c r="B38" i="278"/>
  <c r="E37" i="278"/>
  <c r="D37" i="278"/>
  <c r="C37" i="278"/>
  <c r="B37" i="278"/>
  <c r="E36" i="278"/>
  <c r="D36" i="278"/>
  <c r="C36" i="278"/>
  <c r="B36" i="278"/>
  <c r="E35" i="278"/>
  <c r="D35" i="278"/>
  <c r="C35" i="278"/>
  <c r="B35" i="278"/>
  <c r="E34" i="278"/>
  <c r="D34" i="278"/>
  <c r="C34" i="278"/>
  <c r="B34" i="278"/>
  <c r="E33" i="278"/>
  <c r="D33" i="278"/>
  <c r="C33" i="278"/>
  <c r="B33" i="278"/>
  <c r="E32" i="278"/>
  <c r="D32" i="278"/>
  <c r="C32" i="278"/>
  <c r="B32" i="278"/>
  <c r="E31" i="278"/>
  <c r="D31" i="278"/>
  <c r="C31" i="278"/>
  <c r="B31" i="278"/>
  <c r="E30" i="278"/>
  <c r="D30" i="278"/>
  <c r="C30" i="278"/>
  <c r="B30" i="278"/>
  <c r="J29" i="278"/>
  <c r="K29" i="278" s="1"/>
  <c r="E29" i="278"/>
  <c r="D29" i="278"/>
  <c r="C29" i="278"/>
  <c r="B29" i="278"/>
  <c r="E28" i="278"/>
  <c r="D28" i="278"/>
  <c r="C28" i="278"/>
  <c r="B28" i="278"/>
  <c r="E27" i="278"/>
  <c r="D27" i="278"/>
  <c r="C27" i="278"/>
  <c r="B27" i="278"/>
  <c r="L26" i="278"/>
  <c r="M26" i="278" s="1"/>
  <c r="J26" i="278"/>
  <c r="E26" i="278"/>
  <c r="D26" i="278"/>
  <c r="C26" i="278"/>
  <c r="B26" i="278"/>
  <c r="J25" i="278"/>
  <c r="L25" i="278" s="1"/>
  <c r="M25" i="278" s="1"/>
  <c r="E25" i="278"/>
  <c r="D25" i="278"/>
  <c r="C25" i="278"/>
  <c r="B25" i="278"/>
  <c r="E24" i="278"/>
  <c r="D24" i="278"/>
  <c r="C24" i="278"/>
  <c r="B24" i="278"/>
  <c r="C23" i="278"/>
  <c r="B23" i="278"/>
  <c r="C22" i="278"/>
  <c r="J20" i="278"/>
  <c r="J16" i="278"/>
  <c r="G15" i="278"/>
  <c r="J15" i="278" s="1"/>
  <c r="J14" i="278"/>
  <c r="I14" i="278"/>
  <c r="E14" i="278"/>
  <c r="D14" i="278"/>
  <c r="C14" i="278"/>
  <c r="B14" i="278"/>
  <c r="J13" i="278"/>
  <c r="I13" i="278"/>
  <c r="E13" i="278"/>
  <c r="D13" i="278"/>
  <c r="C13" i="278"/>
  <c r="B13" i="278"/>
  <c r="L12" i="278"/>
  <c r="J12" i="278"/>
  <c r="I12" i="278"/>
  <c r="E12" i="278"/>
  <c r="D12" i="278"/>
  <c r="C12" i="278"/>
  <c r="B12" i="278"/>
  <c r="E11" i="278"/>
  <c r="D11" i="278"/>
  <c r="C11" i="278"/>
  <c r="B11" i="278"/>
  <c r="E10" i="278"/>
  <c r="D10" i="278"/>
  <c r="C10" i="278"/>
  <c r="B10" i="278"/>
  <c r="E9" i="278"/>
  <c r="D9" i="278"/>
  <c r="C9" i="278"/>
  <c r="B9" i="278"/>
  <c r="B4" i="278"/>
  <c r="B2" i="278"/>
  <c r="F1" i="278"/>
  <c r="B1" i="278"/>
  <c r="J28" i="278" l="1"/>
  <c r="K28" i="278" s="1"/>
  <c r="I28" i="278"/>
  <c r="J27" i="278"/>
  <c r="K27" i="278" s="1"/>
  <c r="I27" i="278"/>
  <c r="J24" i="278"/>
  <c r="K24" i="278" s="1"/>
  <c r="I24" i="278"/>
  <c r="J23" i="278"/>
  <c r="K23" i="278" s="1"/>
  <c r="I23" i="278"/>
  <c r="J22" i="278"/>
  <c r="K22" i="278" s="1"/>
  <c r="I22" i="278"/>
  <c r="I43" i="278" s="1"/>
  <c r="I46" i="278" s="1"/>
  <c r="K20" i="278"/>
  <c r="L20" i="278" s="1"/>
  <c r="M20" i="278" s="1"/>
  <c r="K16" i="278"/>
  <c r="L16" i="278" s="1"/>
  <c r="M16" i="278" s="1"/>
  <c r="B69" i="277"/>
  <c r="J10" i="278"/>
  <c r="K10" i="278" s="1"/>
  <c r="M12" i="278"/>
  <c r="L14" i="278"/>
  <c r="M14" i="278" s="1"/>
  <c r="L19" i="278"/>
  <c r="M19" i="278" s="1"/>
  <c r="L11" i="278"/>
  <c r="M11" i="278" s="1"/>
  <c r="L15" i="278"/>
  <c r="M15" i="278" s="1"/>
  <c r="L23" i="278"/>
  <c r="M23" i="278" s="1"/>
  <c r="L28" i="278"/>
  <c r="M28" i="278" s="1"/>
  <c r="L10" i="278"/>
  <c r="M10" i="278" s="1"/>
  <c r="L18" i="278"/>
  <c r="M18" i="278" s="1"/>
  <c r="L22" i="278"/>
  <c r="M22" i="278" s="1"/>
  <c r="L13" i="278"/>
  <c r="M13" i="278" s="1"/>
  <c r="L17" i="278"/>
  <c r="M17" i="278" s="1"/>
  <c r="L21" i="278"/>
  <c r="M21" i="278" s="1"/>
  <c r="L29" i="278"/>
  <c r="M29" i="278" s="1"/>
  <c r="K55" i="278"/>
  <c r="L55" i="278" s="1"/>
  <c r="K58" i="278"/>
  <c r="L58" i="278" s="1"/>
  <c r="K60" i="278"/>
  <c r="L60" i="278" s="1"/>
  <c r="K62" i="278"/>
  <c r="L62" i="278" s="1"/>
  <c r="K63" i="278"/>
  <c r="L63" i="278" s="1"/>
  <c r="L24" i="278"/>
  <c r="M24" i="278" s="1"/>
  <c r="L27" i="278"/>
  <c r="M27" i="278" s="1"/>
  <c r="B118" i="276"/>
  <c r="G117" i="276"/>
  <c r="G56" i="276"/>
  <c r="B51" i="276"/>
  <c r="B50" i="276"/>
  <c r="B48" i="276"/>
  <c r="E47" i="276"/>
  <c r="B47" i="276"/>
  <c r="B46" i="276"/>
  <c r="G27" i="276"/>
  <c r="G26" i="276"/>
  <c r="G25" i="276"/>
  <c r="G24" i="276"/>
  <c r="G23" i="276"/>
  <c r="G22" i="276"/>
  <c r="G21" i="276"/>
  <c r="G20" i="276"/>
  <c r="G17" i="276"/>
  <c r="G11" i="276"/>
  <c r="G10" i="276"/>
  <c r="G9" i="276"/>
  <c r="B5" i="276"/>
  <c r="G4" i="276"/>
  <c r="G50" i="276" s="1"/>
  <c r="B2" i="276"/>
  <c r="E1" i="276"/>
  <c r="B1" i="276"/>
  <c r="C9" i="275"/>
  <c r="B4" i="275"/>
  <c r="B2" i="275"/>
  <c r="F1" i="275"/>
  <c r="B1" i="275"/>
  <c r="B120" i="274"/>
  <c r="G119" i="274"/>
  <c r="L82" i="274"/>
  <c r="G82" i="274"/>
  <c r="G81" i="274"/>
  <c r="E83" i="274" s="1"/>
  <c r="G83" i="274" s="1"/>
  <c r="G80" i="274"/>
  <c r="G79" i="274"/>
  <c r="G78" i="274"/>
  <c r="G76" i="274"/>
  <c r="G75" i="274"/>
  <c r="E77" i="274" s="1"/>
  <c r="G77" i="274" s="1"/>
  <c r="G74" i="274"/>
  <c r="G73" i="274"/>
  <c r="G72" i="274"/>
  <c r="G70" i="274"/>
  <c r="G69" i="274"/>
  <c r="E71" i="274" s="1"/>
  <c r="G71" i="274" s="1"/>
  <c r="G68" i="274"/>
  <c r="G67" i="274"/>
  <c r="G66" i="274"/>
  <c r="G64" i="274"/>
  <c r="G63" i="274"/>
  <c r="E65" i="274" s="1"/>
  <c r="G65" i="274" s="1"/>
  <c r="G62" i="274"/>
  <c r="G61" i="274"/>
  <c r="G60" i="274"/>
  <c r="G59" i="274"/>
  <c r="G58" i="274"/>
  <c r="B53" i="274"/>
  <c r="B50" i="274"/>
  <c r="E49" i="274"/>
  <c r="B49" i="274"/>
  <c r="B48" i="274"/>
  <c r="G36" i="274"/>
  <c r="G34" i="274"/>
  <c r="G33" i="274"/>
  <c r="E35" i="274" s="1"/>
  <c r="G35" i="274" s="1"/>
  <c r="G32" i="274"/>
  <c r="G30" i="274"/>
  <c r="G28" i="274"/>
  <c r="G27" i="274"/>
  <c r="G26" i="274"/>
  <c r="G25" i="274"/>
  <c r="G24" i="274"/>
  <c r="G22" i="274"/>
  <c r="G21" i="274"/>
  <c r="G20" i="274"/>
  <c r="G19" i="274"/>
  <c r="G18" i="274"/>
  <c r="G17" i="274"/>
  <c r="G16" i="274"/>
  <c r="G15" i="274"/>
  <c r="G14" i="274"/>
  <c r="G13" i="274"/>
  <c r="G12" i="274"/>
  <c r="G11" i="274"/>
  <c r="G10" i="274"/>
  <c r="G9" i="274"/>
  <c r="B5" i="274"/>
  <c r="G4" i="274"/>
  <c r="G52" i="274" s="1"/>
  <c r="B2" i="274"/>
  <c r="E1" i="274"/>
  <c r="B1" i="274"/>
  <c r="G55" i="276" l="1"/>
  <c r="B69" i="275"/>
  <c r="B7" i="275"/>
  <c r="B12" i="264" s="1"/>
  <c r="G118" i="276" l="1"/>
  <c r="G9" i="277" s="1"/>
  <c r="G69" i="277" s="1"/>
  <c r="I75" i="278"/>
  <c r="F7" i="270" l="1"/>
  <c r="E3" i="270"/>
  <c r="E17" i="270"/>
  <c r="E5" i="270" l="1"/>
  <c r="F5" i="270"/>
  <c r="F3" i="270"/>
  <c r="C10" i="273"/>
  <c r="C23" i="273" l="1"/>
  <c r="N16" i="273"/>
  <c r="G189" i="196"/>
  <c r="G125" i="193"/>
  <c r="G60" i="216"/>
  <c r="G58" i="216"/>
  <c r="G392" i="237" l="1"/>
  <c r="G72" i="216"/>
  <c r="B371" i="237" l="1"/>
  <c r="M2" i="264"/>
  <c r="M3" i="264" s="1"/>
  <c r="M5" i="264" s="1"/>
  <c r="O2" i="264"/>
  <c r="O3" i="264" s="1"/>
  <c r="O5" i="264" s="1"/>
  <c r="C33" i="273"/>
  <c r="E50" i="273" s="1"/>
  <c r="G50" i="273"/>
  <c r="C37" i="273"/>
  <c r="N25" i="273"/>
  <c r="N26" i="273" s="1"/>
  <c r="M25" i="273"/>
  <c r="M26" i="273" s="1"/>
  <c r="L25" i="273"/>
  <c r="L26" i="273" s="1"/>
  <c r="K25" i="273"/>
  <c r="K26" i="273" s="1"/>
  <c r="J25" i="273"/>
  <c r="J26" i="273" s="1"/>
  <c r="I25" i="273"/>
  <c r="I26" i="273" s="1"/>
  <c r="H25" i="273"/>
  <c r="H26" i="273" s="1"/>
  <c r="G25" i="273"/>
  <c r="G26" i="273" s="1"/>
  <c r="F25" i="273"/>
  <c r="F26" i="273" s="1"/>
  <c r="E25" i="273"/>
  <c r="E26" i="273" s="1"/>
  <c r="D25" i="273"/>
  <c r="D26" i="273" s="1"/>
  <c r="C25" i="273"/>
  <c r="C26" i="273" s="1"/>
  <c r="M16" i="273"/>
  <c r="L16" i="273"/>
  <c r="K16" i="273"/>
  <c r="J16" i="273"/>
  <c r="I16" i="273"/>
  <c r="H16" i="273"/>
  <c r="G16" i="273"/>
  <c r="F16" i="273"/>
  <c r="E16" i="273"/>
  <c r="D16" i="273"/>
  <c r="C16" i="273"/>
  <c r="G87" i="199"/>
  <c r="G88" i="199"/>
  <c r="G89" i="199"/>
  <c r="G90" i="199"/>
  <c r="G91" i="199"/>
  <c r="G92" i="199"/>
  <c r="G93" i="199"/>
  <c r="G94" i="199"/>
  <c r="G95" i="199"/>
  <c r="G96" i="199"/>
  <c r="G97" i="199"/>
  <c r="G98" i="199"/>
  <c r="G99" i="199"/>
  <c r="G100" i="199"/>
  <c r="G101" i="199"/>
  <c r="G102" i="199"/>
  <c r="G103" i="199"/>
  <c r="G104" i="199"/>
  <c r="G105" i="199"/>
  <c r="G106" i="199"/>
  <c r="G107" i="199"/>
  <c r="G108" i="199"/>
  <c r="G54" i="216"/>
  <c r="G22" i="216"/>
  <c r="G20" i="216"/>
  <c r="G165" i="216"/>
  <c r="G166" i="216"/>
  <c r="G167" i="216"/>
  <c r="G168" i="216"/>
  <c r="G169" i="216"/>
  <c r="G170" i="216"/>
  <c r="G171" i="216"/>
  <c r="G172" i="216"/>
  <c r="G173" i="216"/>
  <c r="G174" i="216"/>
  <c r="G175" i="216"/>
  <c r="C38" i="273" l="1"/>
  <c r="O6" i="264"/>
  <c r="O7" i="264" s="1"/>
  <c r="M6" i="264"/>
  <c r="M7" i="264" s="1"/>
  <c r="I50" i="273"/>
  <c r="G55" i="216"/>
  <c r="G18" i="199"/>
  <c r="G16" i="196"/>
  <c r="G110" i="196"/>
  <c r="G108" i="196"/>
  <c r="G131" i="196"/>
  <c r="G16" i="194"/>
  <c r="F89" i="193"/>
  <c r="M8" i="264" l="1"/>
  <c r="O8" i="264"/>
  <c r="O9" i="264"/>
  <c r="P7" i="264" s="1"/>
  <c r="I51" i="273"/>
  <c r="G16" i="199"/>
  <c r="G56" i="216"/>
  <c r="G42" i="216"/>
  <c r="O10" i="264" l="1"/>
  <c r="M9" i="264"/>
  <c r="M10" i="264"/>
  <c r="P5" i="264"/>
  <c r="P8" i="264"/>
  <c r="E83" i="192"/>
  <c r="G30" i="207"/>
  <c r="G231" i="209"/>
  <c r="E390" i="237"/>
  <c r="G132" i="207"/>
  <c r="G130" i="207"/>
  <c r="G127" i="207"/>
  <c r="G229" i="209"/>
  <c r="G227" i="209"/>
  <c r="G223" i="209"/>
  <c r="G219" i="209"/>
  <c r="G217" i="209"/>
  <c r="G215" i="209"/>
  <c r="F147" i="209"/>
  <c r="G84" i="209"/>
  <c r="F88" i="208"/>
  <c r="C7" i="270"/>
  <c r="C5" i="270"/>
  <c r="D5" i="270" s="1"/>
  <c r="G30" i="171"/>
  <c r="G122" i="211"/>
  <c r="G18" i="211"/>
  <c r="G16" i="211"/>
  <c r="G4" i="211"/>
  <c r="G109" i="207"/>
  <c r="F101" i="207"/>
  <c r="G101" i="207" s="1"/>
  <c r="F97" i="207"/>
  <c r="G97" i="207" s="1"/>
  <c r="G99" i="207"/>
  <c r="F99" i="207"/>
  <c r="G225" i="209"/>
  <c r="G221" i="209"/>
  <c r="G211" i="209"/>
  <c r="F98" i="209"/>
  <c r="G98" i="209" s="1"/>
  <c r="G96" i="209"/>
  <c r="F58" i="209"/>
  <c r="G58" i="209" s="1"/>
  <c r="F60" i="209"/>
  <c r="G60" i="209" s="1"/>
  <c r="G16" i="209"/>
  <c r="E177" i="162"/>
  <c r="E165" i="159"/>
  <c r="G165" i="159" s="1"/>
  <c r="P9" i="264" l="1"/>
  <c r="P10" i="264" s="1"/>
  <c r="P2" i="264"/>
  <c r="P3" i="264" s="1"/>
  <c r="P6" i="264"/>
  <c r="E88" i="272"/>
  <c r="D88" i="272"/>
  <c r="C88" i="272"/>
  <c r="B88" i="272"/>
  <c r="E87" i="272"/>
  <c r="D87" i="272"/>
  <c r="C87" i="272"/>
  <c r="B87" i="272"/>
  <c r="E86" i="272"/>
  <c r="D86" i="272"/>
  <c r="C86" i="272"/>
  <c r="B86" i="272"/>
  <c r="E85" i="272"/>
  <c r="D85" i="272"/>
  <c r="C85" i="272"/>
  <c r="B85" i="272"/>
  <c r="E84" i="272"/>
  <c r="D84" i="272"/>
  <c r="C84" i="272"/>
  <c r="B84" i="272"/>
  <c r="E83" i="272"/>
  <c r="D83" i="272"/>
  <c r="C83" i="272"/>
  <c r="B83" i="272"/>
  <c r="E82" i="272"/>
  <c r="D82" i="272"/>
  <c r="C82" i="272"/>
  <c r="B82" i="272"/>
  <c r="E81" i="272"/>
  <c r="D81" i="272"/>
  <c r="C81" i="272"/>
  <c r="B81" i="272"/>
  <c r="E80" i="272"/>
  <c r="D80" i="272"/>
  <c r="C80" i="272"/>
  <c r="B80" i="272"/>
  <c r="E79" i="272"/>
  <c r="D79" i="272"/>
  <c r="C79" i="272"/>
  <c r="B79" i="272"/>
  <c r="E78" i="272"/>
  <c r="D78" i="272"/>
  <c r="C78" i="272"/>
  <c r="B78" i="272"/>
  <c r="E77" i="272"/>
  <c r="D77" i="272"/>
  <c r="C77" i="272"/>
  <c r="B77" i="272"/>
  <c r="E76" i="272"/>
  <c r="D76" i="272"/>
  <c r="C76" i="272"/>
  <c r="B76" i="272"/>
  <c r="E75" i="272"/>
  <c r="D75" i="272"/>
  <c r="C75" i="272"/>
  <c r="B75" i="272"/>
  <c r="E74" i="272"/>
  <c r="D74" i="272"/>
  <c r="C74" i="272"/>
  <c r="B74" i="272"/>
  <c r="E73" i="272"/>
  <c r="D73" i="272"/>
  <c r="C73" i="272"/>
  <c r="B73" i="272"/>
  <c r="E72" i="272"/>
  <c r="D72" i="272"/>
  <c r="C72" i="272"/>
  <c r="B72" i="272"/>
  <c r="E71" i="272"/>
  <c r="D71" i="272"/>
  <c r="C71" i="272"/>
  <c r="B71" i="272"/>
  <c r="E70" i="272"/>
  <c r="D70" i="272"/>
  <c r="C70" i="272"/>
  <c r="B70" i="272"/>
  <c r="E69" i="272"/>
  <c r="D69" i="272"/>
  <c r="C69" i="272"/>
  <c r="B69" i="272"/>
  <c r="E68" i="272"/>
  <c r="D68" i="272"/>
  <c r="C68" i="272"/>
  <c r="B68" i="272"/>
  <c r="E67" i="272"/>
  <c r="D67" i="272"/>
  <c r="C67" i="272"/>
  <c r="B67" i="272"/>
  <c r="E66" i="272"/>
  <c r="D66" i="272"/>
  <c r="C66" i="272"/>
  <c r="B66" i="272"/>
  <c r="E65" i="272"/>
  <c r="D65" i="272"/>
  <c r="C65" i="272"/>
  <c r="B65" i="272"/>
  <c r="E64" i="272"/>
  <c r="D64" i="272"/>
  <c r="C64" i="272"/>
  <c r="B64" i="272"/>
  <c r="B58" i="272"/>
  <c r="B56" i="272"/>
  <c r="F55" i="272"/>
  <c r="B55" i="272"/>
  <c r="E53" i="272"/>
  <c r="D53" i="272"/>
  <c r="C53" i="272"/>
  <c r="B53" i="272"/>
  <c r="E52" i="272"/>
  <c r="D52" i="272"/>
  <c r="C52" i="272"/>
  <c r="B52" i="272"/>
  <c r="E51" i="272"/>
  <c r="D51" i="272"/>
  <c r="C51" i="272"/>
  <c r="B51" i="272"/>
  <c r="E50" i="272"/>
  <c r="D50" i="272"/>
  <c r="C50" i="272"/>
  <c r="B50" i="272"/>
  <c r="E49" i="272"/>
  <c r="D49" i="272"/>
  <c r="C49" i="272"/>
  <c r="B49" i="272"/>
  <c r="E48" i="272"/>
  <c r="D48" i="272"/>
  <c r="C48" i="272"/>
  <c r="B48" i="272"/>
  <c r="E47" i="272"/>
  <c r="D47" i="272"/>
  <c r="C47" i="272"/>
  <c r="B47" i="272"/>
  <c r="E46" i="272"/>
  <c r="D46" i="272"/>
  <c r="C46" i="272"/>
  <c r="B46" i="272"/>
  <c r="E45" i="272"/>
  <c r="D45" i="272"/>
  <c r="C45" i="272"/>
  <c r="B45" i="272"/>
  <c r="E44" i="272"/>
  <c r="D44" i="272"/>
  <c r="C44" i="272"/>
  <c r="B44" i="272"/>
  <c r="E43" i="272"/>
  <c r="D43" i="272"/>
  <c r="C43" i="272"/>
  <c r="B43" i="272"/>
  <c r="E42" i="272"/>
  <c r="D42" i="272"/>
  <c r="C42" i="272"/>
  <c r="B42" i="272"/>
  <c r="E41" i="272"/>
  <c r="D41" i="272"/>
  <c r="C41" i="272"/>
  <c r="B41" i="272"/>
  <c r="E40" i="272"/>
  <c r="D40" i="272"/>
  <c r="C40" i="272"/>
  <c r="B40" i="272"/>
  <c r="E39" i="272"/>
  <c r="D39" i="272"/>
  <c r="C39" i="272"/>
  <c r="B39" i="272"/>
  <c r="E38" i="272"/>
  <c r="D38" i="272"/>
  <c r="C38" i="272"/>
  <c r="B38" i="272"/>
  <c r="E37" i="272"/>
  <c r="D37" i="272"/>
  <c r="C37" i="272"/>
  <c r="B37" i="272"/>
  <c r="E36" i="272"/>
  <c r="D36" i="272"/>
  <c r="C36" i="272"/>
  <c r="B36" i="272"/>
  <c r="E35" i="272"/>
  <c r="D35" i="272"/>
  <c r="C35" i="272"/>
  <c r="B35" i="272"/>
  <c r="E34" i="272"/>
  <c r="D34" i="272"/>
  <c r="C34" i="272"/>
  <c r="B34" i="272"/>
  <c r="E33" i="272"/>
  <c r="D33" i="272"/>
  <c r="C33" i="272"/>
  <c r="B33" i="272"/>
  <c r="E32" i="272"/>
  <c r="D32" i="272"/>
  <c r="C32" i="272"/>
  <c r="B32" i="272"/>
  <c r="E31" i="272"/>
  <c r="D31" i="272"/>
  <c r="C31" i="272"/>
  <c r="B31" i="272"/>
  <c r="E30" i="272"/>
  <c r="D30" i="272"/>
  <c r="C30" i="272"/>
  <c r="B30" i="272"/>
  <c r="E29" i="272"/>
  <c r="D29" i="272"/>
  <c r="C29" i="272"/>
  <c r="B29" i="272"/>
  <c r="E28" i="272"/>
  <c r="D28" i="272"/>
  <c r="C28" i="272"/>
  <c r="B28" i="272"/>
  <c r="E26" i="272"/>
  <c r="D26" i="272"/>
  <c r="C26" i="272"/>
  <c r="B26" i="272"/>
  <c r="E25" i="272"/>
  <c r="D25" i="272"/>
  <c r="C25" i="272"/>
  <c r="B25" i="272"/>
  <c r="E15" i="272"/>
  <c r="D15" i="272"/>
  <c r="C15" i="272"/>
  <c r="B15" i="272"/>
  <c r="E14" i="272"/>
  <c r="D14" i="272"/>
  <c r="C14" i="272"/>
  <c r="B14" i="272"/>
  <c r="E13" i="272"/>
  <c r="D13" i="272"/>
  <c r="C13" i="272"/>
  <c r="B13" i="272"/>
  <c r="E12" i="272"/>
  <c r="D12" i="272"/>
  <c r="C12" i="272"/>
  <c r="B12" i="272"/>
  <c r="E11" i="272"/>
  <c r="D11" i="272"/>
  <c r="C11" i="272"/>
  <c r="B11" i="272"/>
  <c r="E10" i="272"/>
  <c r="D10" i="272"/>
  <c r="C10" i="272"/>
  <c r="B10" i="272"/>
  <c r="C9" i="272"/>
  <c r="B9" i="272"/>
  <c r="B4" i="272"/>
  <c r="B2" i="272"/>
  <c r="F1" i="272"/>
  <c r="B1" i="272"/>
  <c r="E7" i="270"/>
  <c r="E9" i="270" l="1"/>
  <c r="D7" i="270"/>
  <c r="F9" i="270"/>
  <c r="D9" i="270" l="1"/>
  <c r="G83" i="192" l="1"/>
  <c r="G82" i="192"/>
  <c r="G81" i="192"/>
  <c r="F174" i="250"/>
  <c r="F166" i="250"/>
  <c r="F38" i="250"/>
  <c r="G211" i="247"/>
  <c r="G209" i="247"/>
  <c r="G207" i="247"/>
  <c r="G205" i="247"/>
  <c r="G76" i="247"/>
  <c r="G74" i="247"/>
  <c r="G83" i="244"/>
  <c r="G140" i="211"/>
  <c r="G138" i="211"/>
  <c r="G177" i="207"/>
  <c r="G175" i="207"/>
  <c r="G107" i="207"/>
  <c r="G105" i="207"/>
  <c r="G293" i="209"/>
  <c r="G291" i="209"/>
  <c r="G289" i="209"/>
  <c r="G62" i="209"/>
  <c r="G151" i="208"/>
  <c r="G149" i="208"/>
  <c r="G178" i="159" l="1"/>
  <c r="G177" i="159"/>
  <c r="G390" i="237"/>
  <c r="G388" i="237"/>
  <c r="G391" i="237"/>
  <c r="G389" i="237"/>
  <c r="E179" i="159" l="1"/>
  <c r="G179" i="159" s="1"/>
  <c r="G193" i="178"/>
  <c r="G192" i="178"/>
  <c r="G191" i="178"/>
  <c r="G187" i="178"/>
  <c r="G186" i="178"/>
  <c r="G185" i="178"/>
  <c r="G181" i="178"/>
  <c r="G180" i="178"/>
  <c r="G179" i="178"/>
  <c r="B68" i="260" l="1"/>
  <c r="B4" i="264"/>
  <c r="B2" i="264"/>
  <c r="F1" i="264"/>
  <c r="B1" i="264"/>
  <c r="C88" i="254"/>
  <c r="B88" i="254"/>
  <c r="G39" i="260"/>
  <c r="G40" i="260"/>
  <c r="G41" i="260"/>
  <c r="G42" i="260"/>
  <c r="G43" i="260"/>
  <c r="G44" i="260"/>
  <c r="E46" i="260" s="1"/>
  <c r="G45" i="260"/>
  <c r="G47" i="260"/>
  <c r="G48" i="260"/>
  <c r="G49" i="260"/>
  <c r="G50" i="260"/>
  <c r="E52" i="260" s="1"/>
  <c r="G52" i="260" s="1"/>
  <c r="G51" i="260"/>
  <c r="G53" i="260"/>
  <c r="G54" i="260"/>
  <c r="G55" i="260"/>
  <c r="G57" i="260"/>
  <c r="G58" i="260"/>
  <c r="G59" i="260"/>
  <c r="G67" i="260"/>
  <c r="C9" i="261"/>
  <c r="B4" i="261"/>
  <c r="B2" i="261"/>
  <c r="F1" i="261"/>
  <c r="B1" i="261"/>
  <c r="G13" i="260"/>
  <c r="G14" i="260"/>
  <c r="G15" i="260"/>
  <c r="G16" i="260"/>
  <c r="G17" i="260"/>
  <c r="G18" i="260"/>
  <c r="E20" i="260" s="1"/>
  <c r="G20" i="260" s="1"/>
  <c r="G19" i="260"/>
  <c r="G21" i="260"/>
  <c r="G22" i="260"/>
  <c r="G23" i="260"/>
  <c r="G24" i="260"/>
  <c r="E26" i="260" s="1"/>
  <c r="G26" i="260" s="1"/>
  <c r="G25" i="260"/>
  <c r="G27" i="260"/>
  <c r="G28" i="260"/>
  <c r="G29" i="260"/>
  <c r="G30" i="260"/>
  <c r="E32" i="260" s="1"/>
  <c r="G32" i="260" s="1"/>
  <c r="G31" i="260"/>
  <c r="G33" i="260"/>
  <c r="G34" i="260"/>
  <c r="G35" i="260"/>
  <c r="G36" i="260"/>
  <c r="G37" i="260"/>
  <c r="G75" i="192"/>
  <c r="G74" i="192"/>
  <c r="G73" i="192"/>
  <c r="G77" i="192"/>
  <c r="G12" i="260"/>
  <c r="G11" i="260"/>
  <c r="G10" i="260"/>
  <c r="G9" i="260"/>
  <c r="B5" i="260"/>
  <c r="G4" i="260"/>
  <c r="B2" i="260"/>
  <c r="E1" i="260"/>
  <c r="B1" i="260"/>
  <c r="C49" i="254"/>
  <c r="C47" i="254"/>
  <c r="C46" i="254"/>
  <c r="C45" i="254"/>
  <c r="C44" i="254"/>
  <c r="C43" i="254"/>
  <c r="C42" i="254"/>
  <c r="B57" i="254"/>
  <c r="B56" i="254"/>
  <c r="F54" i="254"/>
  <c r="B54" i="254"/>
  <c r="B49" i="254"/>
  <c r="B46" i="254"/>
  <c r="B44" i="254"/>
  <c r="B43" i="254"/>
  <c r="B42" i="254"/>
  <c r="C40" i="254"/>
  <c r="B40" i="254"/>
  <c r="C29" i="254"/>
  <c r="E29" i="254"/>
  <c r="D29" i="254"/>
  <c r="B29" i="254"/>
  <c r="B28" i="254"/>
  <c r="C28" i="254"/>
  <c r="E28" i="254"/>
  <c r="D28" i="254"/>
  <c r="C27" i="254"/>
  <c r="C26" i="254"/>
  <c r="C25" i="254"/>
  <c r="B27" i="254"/>
  <c r="B26" i="254"/>
  <c r="B25" i="254"/>
  <c r="B538" i="170"/>
  <c r="G536" i="170"/>
  <c r="B494" i="170"/>
  <c r="B491" i="170"/>
  <c r="E490" i="170"/>
  <c r="B490" i="170"/>
  <c r="B489" i="170"/>
  <c r="B433" i="170"/>
  <c r="B430" i="170"/>
  <c r="E429" i="170"/>
  <c r="B429" i="170"/>
  <c r="B428" i="170"/>
  <c r="B367" i="170"/>
  <c r="B364" i="170"/>
  <c r="E363" i="170"/>
  <c r="B363" i="170"/>
  <c r="B362" i="170"/>
  <c r="B306" i="170"/>
  <c r="B303" i="170"/>
  <c r="E302" i="170"/>
  <c r="B302" i="170"/>
  <c r="B301" i="170"/>
  <c r="B250" i="170"/>
  <c r="B247" i="170"/>
  <c r="E246" i="170"/>
  <c r="B246" i="170"/>
  <c r="B245" i="170"/>
  <c r="B194" i="170"/>
  <c r="B191" i="170"/>
  <c r="E190" i="170"/>
  <c r="B190" i="170"/>
  <c r="B189" i="170"/>
  <c r="B138" i="170"/>
  <c r="B135" i="170"/>
  <c r="E134" i="170"/>
  <c r="B134" i="170"/>
  <c r="B133" i="170"/>
  <c r="B76" i="170"/>
  <c r="B73" i="170"/>
  <c r="E72" i="170"/>
  <c r="B72" i="170"/>
  <c r="B71" i="170"/>
  <c r="G10" i="170"/>
  <c r="G11" i="170"/>
  <c r="G12" i="170"/>
  <c r="G13" i="170"/>
  <c r="G14" i="170"/>
  <c r="G15" i="170"/>
  <c r="G16" i="170"/>
  <c r="G17" i="170"/>
  <c r="G18" i="170"/>
  <c r="G19" i="170"/>
  <c r="G20" i="170"/>
  <c r="G21" i="170"/>
  <c r="G22" i="170"/>
  <c r="G23" i="170"/>
  <c r="G24" i="170"/>
  <c r="G25" i="170"/>
  <c r="G26" i="170"/>
  <c r="G27" i="170"/>
  <c r="G28" i="170"/>
  <c r="G29" i="170"/>
  <c r="G30" i="170"/>
  <c r="G31" i="170"/>
  <c r="G32" i="170"/>
  <c r="G33" i="170"/>
  <c r="G34" i="170"/>
  <c r="G35" i="170"/>
  <c r="G36" i="170"/>
  <c r="G37" i="170"/>
  <c r="G38" i="170"/>
  <c r="G39" i="170"/>
  <c r="G40" i="170"/>
  <c r="G41" i="170"/>
  <c r="G42" i="170"/>
  <c r="G43" i="170"/>
  <c r="G44" i="170"/>
  <c r="G45" i="170"/>
  <c r="G46" i="170"/>
  <c r="G47" i="170"/>
  <c r="G48" i="170"/>
  <c r="G49" i="170"/>
  <c r="G50" i="170"/>
  <c r="G51" i="170"/>
  <c r="G52" i="170"/>
  <c r="G53" i="170"/>
  <c r="G54" i="170"/>
  <c r="G55" i="170"/>
  <c r="G56" i="170"/>
  <c r="G57" i="170"/>
  <c r="G58" i="170"/>
  <c r="G59" i="170"/>
  <c r="G60" i="170"/>
  <c r="G62" i="170"/>
  <c r="G64" i="170"/>
  <c r="G66" i="170"/>
  <c r="G67" i="170"/>
  <c r="G68" i="170"/>
  <c r="G70" i="170"/>
  <c r="G82" i="170"/>
  <c r="G83" i="170"/>
  <c r="G84" i="170"/>
  <c r="G85" i="170"/>
  <c r="G86" i="170"/>
  <c r="G87" i="170"/>
  <c r="G88" i="170"/>
  <c r="G89" i="170"/>
  <c r="G90" i="170"/>
  <c r="G91" i="170"/>
  <c r="G92" i="170"/>
  <c r="G93" i="170"/>
  <c r="G94" i="170"/>
  <c r="G95" i="170"/>
  <c r="G96" i="170"/>
  <c r="G97" i="170"/>
  <c r="G98" i="170"/>
  <c r="G99" i="170"/>
  <c r="G100" i="170"/>
  <c r="G101" i="170"/>
  <c r="G102" i="170"/>
  <c r="G103" i="170"/>
  <c r="G104" i="170"/>
  <c r="G105" i="170"/>
  <c r="G106" i="170"/>
  <c r="G107" i="170"/>
  <c r="G108" i="170"/>
  <c r="G109" i="170"/>
  <c r="G110" i="170"/>
  <c r="G111" i="170"/>
  <c r="G112" i="170"/>
  <c r="G113" i="170"/>
  <c r="G114" i="170"/>
  <c r="G115" i="170"/>
  <c r="G116" i="170"/>
  <c r="G132" i="170"/>
  <c r="G144" i="170"/>
  <c r="G145" i="170"/>
  <c r="G146" i="170"/>
  <c r="G147" i="170"/>
  <c r="G148" i="170"/>
  <c r="G149" i="170"/>
  <c r="G150" i="170"/>
  <c r="G151" i="170"/>
  <c r="G152" i="170"/>
  <c r="G153" i="170"/>
  <c r="G154" i="170"/>
  <c r="G155" i="170"/>
  <c r="G156" i="170"/>
  <c r="G157" i="170"/>
  <c r="G158" i="170"/>
  <c r="G159" i="170"/>
  <c r="G160" i="170"/>
  <c r="G161" i="170"/>
  <c r="G162" i="170"/>
  <c r="G163" i="170"/>
  <c r="G164" i="170"/>
  <c r="G165" i="170"/>
  <c r="G166" i="170"/>
  <c r="G167" i="170"/>
  <c r="G168" i="170"/>
  <c r="G169" i="170"/>
  <c r="G170" i="170"/>
  <c r="G171" i="170"/>
  <c r="G172" i="170"/>
  <c r="G173" i="170"/>
  <c r="G174" i="170"/>
  <c r="G175" i="170"/>
  <c r="G176" i="170"/>
  <c r="G177" i="170"/>
  <c r="G178" i="170"/>
  <c r="G179" i="170"/>
  <c r="G180" i="170"/>
  <c r="G181" i="170"/>
  <c r="G182" i="170"/>
  <c r="G183" i="170"/>
  <c r="G184" i="170"/>
  <c r="G185" i="170"/>
  <c r="G186" i="170"/>
  <c r="G200" i="170"/>
  <c r="G201" i="170"/>
  <c r="G202" i="170"/>
  <c r="G203" i="170"/>
  <c r="G204" i="170"/>
  <c r="G205" i="170"/>
  <c r="G206" i="170"/>
  <c r="G207" i="170"/>
  <c r="G208" i="170"/>
  <c r="G209" i="170"/>
  <c r="G210" i="170"/>
  <c r="G211" i="170"/>
  <c r="G212" i="170"/>
  <c r="G213" i="170"/>
  <c r="G214" i="170"/>
  <c r="G215" i="170"/>
  <c r="G216" i="170"/>
  <c r="G217" i="170"/>
  <c r="G218" i="170"/>
  <c r="G219" i="170"/>
  <c r="G220" i="170"/>
  <c r="G221" i="170"/>
  <c r="G222" i="170"/>
  <c r="G223" i="170"/>
  <c r="G224" i="170"/>
  <c r="G225" i="170"/>
  <c r="G226" i="170"/>
  <c r="G227" i="170"/>
  <c r="G228" i="170"/>
  <c r="G229" i="170"/>
  <c r="G230" i="170"/>
  <c r="G231" i="170"/>
  <c r="G232" i="170"/>
  <c r="G233" i="170"/>
  <c r="G234" i="170"/>
  <c r="G235" i="170"/>
  <c r="G236" i="170"/>
  <c r="G237" i="170"/>
  <c r="G238" i="170"/>
  <c r="G239" i="170"/>
  <c r="G240" i="170"/>
  <c r="G241" i="170"/>
  <c r="G256" i="170"/>
  <c r="G257" i="170"/>
  <c r="G258" i="170"/>
  <c r="G259" i="170"/>
  <c r="G260" i="170"/>
  <c r="G261" i="170"/>
  <c r="G262" i="170"/>
  <c r="G263" i="170"/>
  <c r="G264" i="170"/>
  <c r="G265" i="170"/>
  <c r="G266" i="170"/>
  <c r="G267" i="170"/>
  <c r="G268" i="170"/>
  <c r="G269" i="170"/>
  <c r="G270" i="170"/>
  <c r="G271" i="170"/>
  <c r="G272" i="170"/>
  <c r="G273" i="170"/>
  <c r="G274" i="170"/>
  <c r="G275" i="170"/>
  <c r="G276" i="170"/>
  <c r="G277" i="170"/>
  <c r="G278" i="170"/>
  <c r="G279" i="170"/>
  <c r="G280" i="170"/>
  <c r="G281" i="170"/>
  <c r="G282" i="170"/>
  <c r="G283" i="170"/>
  <c r="G284" i="170"/>
  <c r="G285" i="170"/>
  <c r="G286" i="170"/>
  <c r="G287" i="170"/>
  <c r="G288" i="170"/>
  <c r="G289" i="170"/>
  <c r="G290" i="170"/>
  <c r="G291" i="170"/>
  <c r="G292" i="170"/>
  <c r="G293" i="170"/>
  <c r="G294" i="170"/>
  <c r="G295" i="170"/>
  <c r="G296" i="170"/>
  <c r="G300" i="170"/>
  <c r="G312" i="170"/>
  <c r="G313" i="170"/>
  <c r="G314" i="170"/>
  <c r="G315" i="170"/>
  <c r="G316" i="170"/>
  <c r="G317" i="170"/>
  <c r="G318" i="170"/>
  <c r="G319" i="170"/>
  <c r="G320" i="170"/>
  <c r="G321" i="170"/>
  <c r="G322" i="170"/>
  <c r="G323" i="170"/>
  <c r="G324" i="170"/>
  <c r="G325" i="170"/>
  <c r="G326" i="170"/>
  <c r="G327" i="170"/>
  <c r="G328" i="170"/>
  <c r="G329" i="170"/>
  <c r="G330" i="170"/>
  <c r="G331" i="170"/>
  <c r="G332" i="170"/>
  <c r="G333" i="170"/>
  <c r="G334" i="170"/>
  <c r="G335" i="170"/>
  <c r="G336" i="170"/>
  <c r="G337" i="170"/>
  <c r="G338" i="170"/>
  <c r="G339" i="170"/>
  <c r="G340" i="170"/>
  <c r="G341" i="170"/>
  <c r="G342" i="170"/>
  <c r="G343" i="170"/>
  <c r="G344" i="170"/>
  <c r="G345" i="170"/>
  <c r="G346" i="170"/>
  <c r="G347" i="170"/>
  <c r="G348" i="170"/>
  <c r="G349" i="170"/>
  <c r="G350" i="170"/>
  <c r="G357" i="170"/>
  <c r="G373" i="170"/>
  <c r="G374" i="170"/>
  <c r="G375" i="170"/>
  <c r="G376" i="170"/>
  <c r="G377" i="170"/>
  <c r="G378" i="170"/>
  <c r="G379" i="170"/>
  <c r="G380" i="170"/>
  <c r="G381" i="170"/>
  <c r="G382" i="170"/>
  <c r="G383" i="170"/>
  <c r="G384" i="170"/>
  <c r="G385" i="170"/>
  <c r="G386" i="170"/>
  <c r="G387" i="170"/>
  <c r="G388" i="170"/>
  <c r="G389" i="170"/>
  <c r="G390" i="170"/>
  <c r="G391" i="170"/>
  <c r="G392" i="170"/>
  <c r="G393" i="170"/>
  <c r="G394" i="170"/>
  <c r="G395" i="170"/>
  <c r="G396" i="170"/>
  <c r="G397" i="170"/>
  <c r="G398" i="170"/>
  <c r="G399" i="170"/>
  <c r="G400" i="170"/>
  <c r="G401" i="170"/>
  <c r="G402" i="170"/>
  <c r="G403" i="170"/>
  <c r="G404" i="170"/>
  <c r="G405" i="170"/>
  <c r="G406" i="170"/>
  <c r="G407" i="170"/>
  <c r="G408" i="170"/>
  <c r="G409" i="170"/>
  <c r="G410" i="170"/>
  <c r="G411" i="170"/>
  <c r="G412" i="170"/>
  <c r="G413" i="170"/>
  <c r="G414" i="170"/>
  <c r="G415" i="170"/>
  <c r="G416" i="170"/>
  <c r="G439" i="170"/>
  <c r="G440" i="170"/>
  <c r="G441" i="170"/>
  <c r="G442" i="170"/>
  <c r="G443" i="170"/>
  <c r="G444" i="170"/>
  <c r="G445" i="170"/>
  <c r="G446" i="170"/>
  <c r="G447" i="170"/>
  <c r="G448" i="170"/>
  <c r="G449" i="170"/>
  <c r="G450" i="170"/>
  <c r="G451" i="170"/>
  <c r="G452" i="170"/>
  <c r="G453" i="170"/>
  <c r="G454" i="170"/>
  <c r="G455" i="170"/>
  <c r="G456" i="170"/>
  <c r="G457" i="170"/>
  <c r="G458" i="170"/>
  <c r="G459" i="170"/>
  <c r="G460" i="170"/>
  <c r="G461" i="170"/>
  <c r="G462" i="170"/>
  <c r="G463" i="170"/>
  <c r="G464" i="170"/>
  <c r="G465" i="170"/>
  <c r="G466" i="170"/>
  <c r="G467" i="170"/>
  <c r="G468" i="170"/>
  <c r="G469" i="170"/>
  <c r="G470" i="170"/>
  <c r="G471" i="170"/>
  <c r="G472" i="170"/>
  <c r="G473" i="170"/>
  <c r="G474" i="170"/>
  <c r="G475" i="170"/>
  <c r="G476" i="170"/>
  <c r="G477" i="170"/>
  <c r="G478" i="170"/>
  <c r="G500" i="170"/>
  <c r="G501" i="170"/>
  <c r="G502" i="170"/>
  <c r="G503" i="170"/>
  <c r="G504" i="170"/>
  <c r="G505" i="170"/>
  <c r="G506" i="170"/>
  <c r="G507" i="170"/>
  <c r="G508" i="170"/>
  <c r="G509" i="170"/>
  <c r="G510" i="170"/>
  <c r="G511" i="170"/>
  <c r="G512" i="170"/>
  <c r="G513" i="170"/>
  <c r="G514" i="170"/>
  <c r="G515" i="170"/>
  <c r="G516" i="170"/>
  <c r="G517" i="170"/>
  <c r="G518" i="170"/>
  <c r="G519" i="170"/>
  <c r="G520" i="170"/>
  <c r="G521" i="170"/>
  <c r="G522" i="170"/>
  <c r="G523" i="170"/>
  <c r="G524" i="170"/>
  <c r="G525" i="170"/>
  <c r="G526" i="170"/>
  <c r="G527" i="170"/>
  <c r="G528" i="170"/>
  <c r="G529" i="170"/>
  <c r="G530" i="170"/>
  <c r="G531" i="170"/>
  <c r="G532" i="170"/>
  <c r="G533" i="170"/>
  <c r="G534" i="170"/>
  <c r="G535" i="170"/>
  <c r="G9" i="170"/>
  <c r="B388" i="250"/>
  <c r="B324" i="250"/>
  <c r="B321" i="250"/>
  <c r="E320" i="250"/>
  <c r="B320" i="250"/>
  <c r="B319" i="250"/>
  <c r="B262" i="250"/>
  <c r="B259" i="250"/>
  <c r="E258" i="250"/>
  <c r="B258" i="250"/>
  <c r="B257" i="250"/>
  <c r="B195" i="250"/>
  <c r="B192" i="250"/>
  <c r="E191" i="250"/>
  <c r="B191" i="250"/>
  <c r="B190" i="250"/>
  <c r="B128" i="250"/>
  <c r="B125" i="250"/>
  <c r="E124" i="250"/>
  <c r="B124" i="250"/>
  <c r="B123" i="250"/>
  <c r="B71" i="250"/>
  <c r="B68" i="250"/>
  <c r="E67" i="250"/>
  <c r="B67" i="250"/>
  <c r="B66" i="250"/>
  <c r="G10" i="250"/>
  <c r="G11" i="250"/>
  <c r="G12" i="250"/>
  <c r="G13" i="250"/>
  <c r="G14" i="250"/>
  <c r="G15" i="250"/>
  <c r="G16" i="250"/>
  <c r="G17" i="250"/>
  <c r="G18" i="250"/>
  <c r="G19" i="250"/>
  <c r="G20" i="250"/>
  <c r="G21" i="250"/>
  <c r="G22" i="250"/>
  <c r="G23" i="250"/>
  <c r="G24" i="250"/>
  <c r="G25" i="250"/>
  <c r="G26" i="250"/>
  <c r="G27" i="250"/>
  <c r="G28" i="250"/>
  <c r="G29" i="250"/>
  <c r="G30" i="250"/>
  <c r="G31" i="250"/>
  <c r="G32" i="250"/>
  <c r="G33" i="250"/>
  <c r="G34" i="250"/>
  <c r="G35" i="250"/>
  <c r="G36" i="250"/>
  <c r="G37" i="250"/>
  <c r="G38" i="250"/>
  <c r="G39" i="250"/>
  <c r="G40" i="250"/>
  <c r="G41" i="250"/>
  <c r="G42" i="250"/>
  <c r="G43" i="250"/>
  <c r="G44" i="250"/>
  <c r="G45" i="250"/>
  <c r="G46" i="250"/>
  <c r="G47" i="250"/>
  <c r="G48" i="250"/>
  <c r="G49" i="250"/>
  <c r="G50" i="250"/>
  <c r="G51" i="250"/>
  <c r="G52" i="250"/>
  <c r="G53" i="250"/>
  <c r="G54" i="250"/>
  <c r="G55" i="250"/>
  <c r="G56" i="250"/>
  <c r="G57" i="250"/>
  <c r="G58" i="250"/>
  <c r="G65" i="250"/>
  <c r="G77" i="250"/>
  <c r="G78" i="250"/>
  <c r="G79" i="250"/>
  <c r="G80" i="250"/>
  <c r="G81" i="250"/>
  <c r="G82" i="250"/>
  <c r="G83" i="250"/>
  <c r="G84" i="250"/>
  <c r="G85" i="250"/>
  <c r="G86" i="250"/>
  <c r="G87" i="250"/>
  <c r="G88" i="250"/>
  <c r="G89" i="250"/>
  <c r="G90" i="250"/>
  <c r="G91" i="250"/>
  <c r="G92" i="250"/>
  <c r="G93" i="250"/>
  <c r="G94" i="250"/>
  <c r="G95" i="250"/>
  <c r="G96" i="250"/>
  <c r="G97" i="250"/>
  <c r="G98" i="250"/>
  <c r="G99" i="250"/>
  <c r="G100" i="250"/>
  <c r="G101" i="250"/>
  <c r="G102" i="250"/>
  <c r="G103" i="250"/>
  <c r="G104" i="250"/>
  <c r="G105" i="250"/>
  <c r="G106" i="250"/>
  <c r="G107" i="250"/>
  <c r="G108" i="250"/>
  <c r="G109" i="250"/>
  <c r="G110" i="250"/>
  <c r="G111" i="250"/>
  <c r="G112" i="250"/>
  <c r="G113" i="250"/>
  <c r="G114" i="250"/>
  <c r="G115" i="250"/>
  <c r="G116" i="250"/>
  <c r="G117" i="250"/>
  <c r="G118" i="250"/>
  <c r="G119" i="250"/>
  <c r="G120" i="250"/>
  <c r="G121" i="250"/>
  <c r="G133" i="250"/>
  <c r="G134" i="250"/>
  <c r="G135" i="250"/>
  <c r="G136" i="250"/>
  <c r="G137" i="250"/>
  <c r="G138" i="250"/>
  <c r="G139" i="250"/>
  <c r="G140" i="250"/>
  <c r="G141" i="250"/>
  <c r="G142" i="250"/>
  <c r="G143" i="250"/>
  <c r="G144" i="250"/>
  <c r="G145" i="250"/>
  <c r="G146" i="250"/>
  <c r="G147" i="250"/>
  <c r="G148" i="250"/>
  <c r="G149" i="250"/>
  <c r="G150" i="250"/>
  <c r="G151" i="250"/>
  <c r="G152" i="250"/>
  <c r="G153" i="250"/>
  <c r="G154" i="250"/>
  <c r="G155" i="250"/>
  <c r="G156" i="250"/>
  <c r="G157" i="250"/>
  <c r="G158" i="250"/>
  <c r="G159" i="250"/>
  <c r="G160" i="250"/>
  <c r="G161" i="250"/>
  <c r="G162" i="250"/>
  <c r="G163" i="250"/>
  <c r="G164" i="250"/>
  <c r="G165" i="250"/>
  <c r="G166" i="250"/>
  <c r="G167" i="250"/>
  <c r="G168" i="250"/>
  <c r="G169" i="250"/>
  <c r="G170" i="250"/>
  <c r="G171" i="250"/>
  <c r="G172" i="250"/>
  <c r="G173" i="250"/>
  <c r="G174" i="250"/>
  <c r="G175" i="250"/>
  <c r="G176" i="250"/>
  <c r="G177" i="250"/>
  <c r="G178" i="250"/>
  <c r="G179" i="250"/>
  <c r="G180" i="250"/>
  <c r="G181" i="250"/>
  <c r="G182" i="250"/>
  <c r="G189" i="250"/>
  <c r="G201" i="250"/>
  <c r="G202" i="250"/>
  <c r="G203" i="250"/>
  <c r="G204" i="250"/>
  <c r="G205" i="250"/>
  <c r="G206" i="250"/>
  <c r="G207" i="250"/>
  <c r="G208" i="250"/>
  <c r="G209" i="250"/>
  <c r="G210" i="250"/>
  <c r="G211" i="250"/>
  <c r="G212" i="250"/>
  <c r="G213" i="250"/>
  <c r="G214" i="250"/>
  <c r="G215" i="250"/>
  <c r="G216" i="250"/>
  <c r="G217" i="250"/>
  <c r="G218" i="250"/>
  <c r="G219" i="250"/>
  <c r="G220" i="250"/>
  <c r="G221" i="250"/>
  <c r="G222" i="250"/>
  <c r="G223" i="250"/>
  <c r="G224" i="250"/>
  <c r="G225" i="250"/>
  <c r="G226" i="250"/>
  <c r="G228" i="250"/>
  <c r="G229" i="250"/>
  <c r="G230" i="250"/>
  <c r="G231" i="250"/>
  <c r="G232" i="250"/>
  <c r="G234" i="250"/>
  <c r="G235" i="250"/>
  <c r="G236" i="250"/>
  <c r="G237" i="250"/>
  <c r="G238" i="250"/>
  <c r="G239" i="250"/>
  <c r="G240" i="250"/>
  <c r="G241" i="250"/>
  <c r="G242" i="250"/>
  <c r="G243" i="250"/>
  <c r="G244" i="250"/>
  <c r="G245" i="250"/>
  <c r="G246" i="250"/>
  <c r="G247" i="250"/>
  <c r="G248" i="250"/>
  <c r="G249" i="250"/>
  <c r="G250" i="250"/>
  <c r="G251" i="250"/>
  <c r="G252" i="250"/>
  <c r="G253" i="250"/>
  <c r="G254" i="250"/>
  <c r="G255" i="250"/>
  <c r="G268" i="250"/>
  <c r="G269" i="250"/>
  <c r="G270" i="250"/>
  <c r="G271" i="250"/>
  <c r="G272" i="250"/>
  <c r="G273" i="250"/>
  <c r="G274" i="250"/>
  <c r="G275" i="250"/>
  <c r="G276" i="250"/>
  <c r="G277" i="250"/>
  <c r="G278" i="250"/>
  <c r="G279" i="250"/>
  <c r="G280" i="250"/>
  <c r="G281" i="250"/>
  <c r="G282" i="250"/>
  <c r="G283" i="250"/>
  <c r="G284" i="250"/>
  <c r="G285" i="250"/>
  <c r="G286" i="250"/>
  <c r="G287" i="250"/>
  <c r="G288" i="250"/>
  <c r="G290" i="250"/>
  <c r="G291" i="250"/>
  <c r="G292" i="250"/>
  <c r="G293" i="250"/>
  <c r="G294" i="250"/>
  <c r="G295" i="250"/>
  <c r="G296" i="250"/>
  <c r="G297" i="250"/>
  <c r="G298" i="250"/>
  <c r="G299" i="250"/>
  <c r="G300" i="250"/>
  <c r="G301" i="250"/>
  <c r="G302" i="250"/>
  <c r="G303" i="250"/>
  <c r="G304" i="250"/>
  <c r="G305" i="250"/>
  <c r="G306" i="250"/>
  <c r="G307" i="250"/>
  <c r="G308" i="250"/>
  <c r="G309" i="250"/>
  <c r="G310" i="250"/>
  <c r="G311" i="250"/>
  <c r="G312" i="250"/>
  <c r="G318" i="250"/>
  <c r="G330" i="250"/>
  <c r="G331" i="250"/>
  <c r="G332" i="250"/>
  <c r="G333" i="250"/>
  <c r="G334" i="250"/>
  <c r="G335" i="250"/>
  <c r="G336" i="250"/>
  <c r="G338" i="250"/>
  <c r="G339" i="250"/>
  <c r="G340" i="250"/>
  <c r="G341" i="250"/>
  <c r="G342" i="250"/>
  <c r="G343" i="250"/>
  <c r="G344" i="250"/>
  <c r="G345" i="250"/>
  <c r="G346" i="250"/>
  <c r="G347" i="250"/>
  <c r="G348" i="250"/>
  <c r="G349" i="250"/>
  <c r="G350" i="250"/>
  <c r="G383" i="250"/>
  <c r="G384" i="250"/>
  <c r="G385" i="250"/>
  <c r="G386" i="250"/>
  <c r="G387" i="250"/>
  <c r="G4" i="250"/>
  <c r="G70" i="250" s="1"/>
  <c r="B257" i="247"/>
  <c r="B193" i="247"/>
  <c r="B190" i="247"/>
  <c r="E189" i="247"/>
  <c r="B189" i="247"/>
  <c r="B188" i="247"/>
  <c r="B124" i="247"/>
  <c r="B121" i="247"/>
  <c r="E120" i="247"/>
  <c r="B120" i="247"/>
  <c r="B119" i="247"/>
  <c r="B59" i="247"/>
  <c r="G4" i="247"/>
  <c r="G123" i="247" s="1"/>
  <c r="B64" i="247"/>
  <c r="B61" i="247"/>
  <c r="E60" i="247"/>
  <c r="B60" i="247"/>
  <c r="B300" i="180"/>
  <c r="B228" i="180"/>
  <c r="B225" i="180"/>
  <c r="E224" i="180"/>
  <c r="B224" i="180"/>
  <c r="B223" i="180"/>
  <c r="B163" i="180"/>
  <c r="B160" i="180"/>
  <c r="E159" i="180"/>
  <c r="B159" i="180"/>
  <c r="B158" i="180"/>
  <c r="G107" i="180"/>
  <c r="G106" i="180"/>
  <c r="G105" i="180"/>
  <c r="G103" i="180"/>
  <c r="G102" i="180"/>
  <c r="G101" i="180"/>
  <c r="G99" i="180"/>
  <c r="G98" i="180"/>
  <c r="G97" i="180"/>
  <c r="G96" i="180"/>
  <c r="G95" i="180"/>
  <c r="G94" i="180"/>
  <c r="G93" i="180"/>
  <c r="G60" i="180"/>
  <c r="G59" i="180"/>
  <c r="G58" i="180"/>
  <c r="G57" i="180"/>
  <c r="G56" i="180"/>
  <c r="B115" i="180"/>
  <c r="B112" i="180"/>
  <c r="E111" i="180"/>
  <c r="B111" i="180"/>
  <c r="B110" i="180"/>
  <c r="B67" i="180"/>
  <c r="B64" i="180"/>
  <c r="E63" i="180"/>
  <c r="B63" i="180"/>
  <c r="B62" i="180"/>
  <c r="G10" i="180"/>
  <c r="G11" i="180"/>
  <c r="G12" i="180"/>
  <c r="G13" i="180"/>
  <c r="G14" i="180"/>
  <c r="G15" i="180"/>
  <c r="G16" i="180"/>
  <c r="G17" i="180"/>
  <c r="G18" i="180"/>
  <c r="G19" i="180"/>
  <c r="G20" i="180"/>
  <c r="G21" i="180"/>
  <c r="G22" i="180"/>
  <c r="G23" i="180"/>
  <c r="G24" i="180"/>
  <c r="G25" i="180"/>
  <c r="G26" i="180"/>
  <c r="G27" i="180"/>
  <c r="G28" i="180"/>
  <c r="G29" i="180"/>
  <c r="G30" i="180"/>
  <c r="G31" i="180"/>
  <c r="G32" i="180"/>
  <c r="G33" i="180"/>
  <c r="G34" i="180"/>
  <c r="G35" i="180"/>
  <c r="G36" i="180"/>
  <c r="G37" i="180"/>
  <c r="G38" i="180"/>
  <c r="G39" i="180"/>
  <c r="G40" i="180"/>
  <c r="G41" i="180"/>
  <c r="G42" i="180"/>
  <c r="G43" i="180"/>
  <c r="G44" i="180"/>
  <c r="G45" i="180"/>
  <c r="G46" i="180"/>
  <c r="G47" i="180"/>
  <c r="G48" i="180"/>
  <c r="G49" i="180"/>
  <c r="G50" i="180"/>
  <c r="G51" i="180"/>
  <c r="G52" i="180"/>
  <c r="G53" i="180"/>
  <c r="G54" i="180"/>
  <c r="G73" i="180"/>
  <c r="G74" i="180"/>
  <c r="G75" i="180"/>
  <c r="G76" i="180"/>
  <c r="G77" i="180"/>
  <c r="G78" i="180"/>
  <c r="G79" i="180"/>
  <c r="G80" i="180"/>
  <c r="G81" i="180"/>
  <c r="G82" i="180"/>
  <c r="G83" i="180"/>
  <c r="G84" i="180"/>
  <c r="G85" i="180"/>
  <c r="G86" i="180"/>
  <c r="G87" i="180"/>
  <c r="G88" i="180"/>
  <c r="G89" i="180"/>
  <c r="G90" i="180"/>
  <c r="G91" i="180"/>
  <c r="G121" i="180"/>
  <c r="G122" i="180"/>
  <c r="G123" i="180"/>
  <c r="G124" i="180"/>
  <c r="G125" i="180"/>
  <c r="G126" i="180"/>
  <c r="G127" i="180"/>
  <c r="G128" i="180"/>
  <c r="G129" i="180"/>
  <c r="G130" i="180"/>
  <c r="G131" i="180"/>
  <c r="G132" i="180"/>
  <c r="G133" i="180"/>
  <c r="G134" i="180"/>
  <c r="G135" i="180"/>
  <c r="G136" i="180"/>
  <c r="G137" i="180"/>
  <c r="G138" i="180"/>
  <c r="G139" i="180"/>
  <c r="G140" i="180"/>
  <c r="G141" i="180"/>
  <c r="G142" i="180"/>
  <c r="G143" i="180"/>
  <c r="G144" i="180"/>
  <c r="G145" i="180"/>
  <c r="G146" i="180"/>
  <c r="G147" i="180"/>
  <c r="G148" i="180"/>
  <c r="G149" i="180"/>
  <c r="G150" i="180"/>
  <c r="G151" i="180"/>
  <c r="G157" i="180"/>
  <c r="G169" i="180"/>
  <c r="G170" i="180"/>
  <c r="G171" i="180"/>
  <c r="G172" i="180"/>
  <c r="G173" i="180"/>
  <c r="G174" i="180"/>
  <c r="G175" i="180"/>
  <c r="G176" i="180"/>
  <c r="G177" i="180"/>
  <c r="G178" i="180"/>
  <c r="G179" i="180"/>
  <c r="G180" i="180"/>
  <c r="G181" i="180"/>
  <c r="G182" i="180"/>
  <c r="G183" i="180"/>
  <c r="G184" i="180"/>
  <c r="G185" i="180"/>
  <c r="G186" i="180"/>
  <c r="G187" i="180"/>
  <c r="G188" i="180"/>
  <c r="G189" i="180"/>
  <c r="G190" i="180"/>
  <c r="G191" i="180"/>
  <c r="G192" i="180"/>
  <c r="G193" i="180"/>
  <c r="G194" i="180"/>
  <c r="G195" i="180"/>
  <c r="G196" i="180"/>
  <c r="G197" i="180"/>
  <c r="G198" i="180"/>
  <c r="G199" i="180"/>
  <c r="G200" i="180"/>
  <c r="G201" i="180"/>
  <c r="G202" i="180"/>
  <c r="G203" i="180"/>
  <c r="G204" i="180"/>
  <c r="G205" i="180"/>
  <c r="G206" i="180"/>
  <c r="G207" i="180"/>
  <c r="G208" i="180"/>
  <c r="G209" i="180"/>
  <c r="G210" i="180"/>
  <c r="G211" i="180"/>
  <c r="G212" i="180"/>
  <c r="G213" i="180"/>
  <c r="G214" i="180"/>
  <c r="G215" i="180"/>
  <c r="G216" i="180"/>
  <c r="G217" i="180"/>
  <c r="G218" i="180"/>
  <c r="G219" i="180"/>
  <c r="G220" i="180"/>
  <c r="G221" i="180"/>
  <c r="G222" i="180"/>
  <c r="G234" i="180"/>
  <c r="G235" i="180"/>
  <c r="G236" i="180"/>
  <c r="G237" i="180"/>
  <c r="G238" i="180"/>
  <c r="G239" i="180"/>
  <c r="G240" i="180"/>
  <c r="G241" i="180"/>
  <c r="G242" i="180"/>
  <c r="G243" i="180"/>
  <c r="G244" i="180"/>
  <c r="G245" i="180"/>
  <c r="G246" i="180"/>
  <c r="G247" i="180"/>
  <c r="G248" i="180"/>
  <c r="G249" i="180"/>
  <c r="G250" i="180"/>
  <c r="G251" i="180"/>
  <c r="G252" i="180"/>
  <c r="G253" i="180"/>
  <c r="G254" i="180"/>
  <c r="G255" i="180"/>
  <c r="G256" i="180"/>
  <c r="G257" i="180"/>
  <c r="G258" i="180"/>
  <c r="G259" i="180"/>
  <c r="G260" i="180"/>
  <c r="G261" i="180"/>
  <c r="G262" i="180"/>
  <c r="G263" i="180"/>
  <c r="G264" i="180"/>
  <c r="G265" i="180"/>
  <c r="G266" i="180"/>
  <c r="G267" i="180"/>
  <c r="G268" i="180"/>
  <c r="G269" i="180"/>
  <c r="G270" i="180"/>
  <c r="G271" i="180"/>
  <c r="G272" i="180"/>
  <c r="G273" i="180"/>
  <c r="G274" i="180"/>
  <c r="G275" i="180"/>
  <c r="G276" i="180"/>
  <c r="G277" i="180"/>
  <c r="G278" i="180"/>
  <c r="G279" i="180"/>
  <c r="G280" i="180"/>
  <c r="G281" i="180"/>
  <c r="G282" i="180"/>
  <c r="G283" i="180"/>
  <c r="G284" i="180"/>
  <c r="G285" i="180"/>
  <c r="G286" i="180"/>
  <c r="G287" i="180"/>
  <c r="G288" i="180"/>
  <c r="G289" i="180"/>
  <c r="G290" i="180"/>
  <c r="G291" i="180"/>
  <c r="G292" i="180"/>
  <c r="G293" i="180"/>
  <c r="G294" i="180"/>
  <c r="G295" i="180"/>
  <c r="G296" i="180"/>
  <c r="G297" i="180"/>
  <c r="G298" i="180"/>
  <c r="G299" i="180"/>
  <c r="B198" i="193"/>
  <c r="B134" i="193"/>
  <c r="B131" i="193"/>
  <c r="E130" i="193"/>
  <c r="B130" i="193"/>
  <c r="B129" i="193"/>
  <c r="G119" i="193"/>
  <c r="G115" i="193"/>
  <c r="G111" i="193"/>
  <c r="G103" i="193"/>
  <c r="G99" i="193"/>
  <c r="B69" i="193"/>
  <c r="B66" i="193"/>
  <c r="E65" i="193"/>
  <c r="B65" i="193"/>
  <c r="B64" i="193"/>
  <c r="G10" i="193"/>
  <c r="G11" i="193"/>
  <c r="G13" i="193"/>
  <c r="G14" i="193"/>
  <c r="G15" i="193"/>
  <c r="G16" i="193"/>
  <c r="G17" i="193"/>
  <c r="G19" i="193"/>
  <c r="G20" i="193"/>
  <c r="G21" i="193"/>
  <c r="G22" i="193"/>
  <c r="G23" i="193"/>
  <c r="G25" i="193"/>
  <c r="G27" i="193"/>
  <c r="G28" i="193"/>
  <c r="G29" i="193"/>
  <c r="G30" i="193"/>
  <c r="G31" i="193"/>
  <c r="G32" i="193"/>
  <c r="G33" i="193"/>
  <c r="G34" i="193"/>
  <c r="G35" i="193"/>
  <c r="G36" i="193"/>
  <c r="G37" i="193"/>
  <c r="G38" i="193"/>
  <c r="G39" i="193"/>
  <c r="G40" i="193"/>
  <c r="G41" i="193"/>
  <c r="G42" i="193"/>
  <c r="G43" i="193"/>
  <c r="G44" i="193"/>
  <c r="G45" i="193"/>
  <c r="G46" i="193"/>
  <c r="G47" i="193"/>
  <c r="G48" i="193"/>
  <c r="G49" i="193"/>
  <c r="G50" i="193"/>
  <c r="G51" i="193"/>
  <c r="G52" i="193"/>
  <c r="G53" i="193"/>
  <c r="G54" i="193"/>
  <c r="G55" i="193"/>
  <c r="G56" i="193"/>
  <c r="G57" i="193"/>
  <c r="G58" i="193"/>
  <c r="G59" i="193"/>
  <c r="G60" i="193"/>
  <c r="G61" i="193"/>
  <c r="G62" i="193"/>
  <c r="G63" i="193"/>
  <c r="G75" i="193"/>
  <c r="G76" i="193"/>
  <c r="G77" i="193"/>
  <c r="G78" i="193"/>
  <c r="G79" i="193"/>
  <c r="G80" i="193"/>
  <c r="G81" i="193"/>
  <c r="G82" i="193"/>
  <c r="G83" i="193"/>
  <c r="G84" i="193"/>
  <c r="G85" i="193"/>
  <c r="G86" i="193"/>
  <c r="G87" i="193"/>
  <c r="G88" i="193"/>
  <c r="G89" i="193"/>
  <c r="G90" i="193"/>
  <c r="G91" i="193"/>
  <c r="G92" i="193"/>
  <c r="G93" i="193"/>
  <c r="G94" i="193"/>
  <c r="G95" i="193"/>
  <c r="G97" i="193"/>
  <c r="G101" i="193"/>
  <c r="G105" i="193"/>
  <c r="G106" i="193"/>
  <c r="G107" i="193"/>
  <c r="G108" i="193"/>
  <c r="G109" i="193"/>
  <c r="G113" i="193"/>
  <c r="G117" i="193"/>
  <c r="G120" i="193"/>
  <c r="G121" i="193"/>
  <c r="G122" i="193"/>
  <c r="G123" i="193"/>
  <c r="G124" i="193"/>
  <c r="G126" i="193"/>
  <c r="G127" i="193"/>
  <c r="G128" i="193"/>
  <c r="G140" i="193"/>
  <c r="G141" i="193"/>
  <c r="G142" i="193"/>
  <c r="G143" i="193"/>
  <c r="G144" i="193"/>
  <c r="G145" i="193"/>
  <c r="G146" i="193"/>
  <c r="G147" i="193"/>
  <c r="G148" i="193"/>
  <c r="G149" i="193"/>
  <c r="G150" i="193"/>
  <c r="G151" i="193"/>
  <c r="G152" i="193"/>
  <c r="G153" i="193"/>
  <c r="G154" i="193"/>
  <c r="G155" i="193"/>
  <c r="G156" i="193"/>
  <c r="G157" i="193"/>
  <c r="G158" i="193"/>
  <c r="G159" i="193"/>
  <c r="G160" i="193"/>
  <c r="G161" i="193"/>
  <c r="G162" i="193"/>
  <c r="G163" i="193"/>
  <c r="G164" i="193"/>
  <c r="G165" i="193"/>
  <c r="G166" i="193"/>
  <c r="G167" i="193"/>
  <c r="G168" i="193"/>
  <c r="G169" i="193"/>
  <c r="G170" i="193"/>
  <c r="G171" i="193"/>
  <c r="G172" i="193"/>
  <c r="G173" i="193"/>
  <c r="G174" i="193"/>
  <c r="G175" i="193"/>
  <c r="G176" i="193"/>
  <c r="G177" i="193"/>
  <c r="G178" i="193"/>
  <c r="G179" i="193"/>
  <c r="G180" i="193"/>
  <c r="G181" i="193"/>
  <c r="G182" i="193"/>
  <c r="G183" i="193"/>
  <c r="G184" i="193"/>
  <c r="G185" i="193"/>
  <c r="G186" i="193"/>
  <c r="G187" i="193"/>
  <c r="G188" i="193"/>
  <c r="G189" i="193"/>
  <c r="G190" i="193"/>
  <c r="G191" i="193"/>
  <c r="G192" i="193"/>
  <c r="G193" i="193"/>
  <c r="G194" i="193"/>
  <c r="G195" i="193"/>
  <c r="G196" i="193"/>
  <c r="G197" i="193"/>
  <c r="B215" i="218"/>
  <c r="G134" i="218"/>
  <c r="G135" i="218"/>
  <c r="G136" i="218"/>
  <c r="G137" i="218"/>
  <c r="G138" i="218"/>
  <c r="G139" i="218"/>
  <c r="G140" i="218"/>
  <c r="B146" i="218"/>
  <c r="B143" i="218"/>
  <c r="E142" i="218"/>
  <c r="B142" i="218"/>
  <c r="B141" i="218"/>
  <c r="G74" i="218"/>
  <c r="B81" i="218"/>
  <c r="B78" i="218"/>
  <c r="E77" i="218"/>
  <c r="B77" i="218"/>
  <c r="B76" i="218"/>
  <c r="G10" i="218"/>
  <c r="G11" i="218"/>
  <c r="G12" i="218"/>
  <c r="G13" i="218"/>
  <c r="G14" i="218"/>
  <c r="G15" i="218"/>
  <c r="G16" i="218"/>
  <c r="G17" i="218"/>
  <c r="G18" i="218"/>
  <c r="G19" i="218"/>
  <c r="G20" i="218"/>
  <c r="G21" i="218"/>
  <c r="G22" i="218"/>
  <c r="G23" i="218"/>
  <c r="G24" i="218"/>
  <c r="G25" i="218"/>
  <c r="G26" i="218"/>
  <c r="G27" i="218"/>
  <c r="G28" i="218"/>
  <c r="G29" i="218"/>
  <c r="G30" i="218"/>
  <c r="G31" i="218"/>
  <c r="G32" i="218"/>
  <c r="G33" i="218"/>
  <c r="G34" i="218"/>
  <c r="G35" i="218"/>
  <c r="G36" i="218"/>
  <c r="G37" i="218"/>
  <c r="G38" i="218"/>
  <c r="G39" i="218"/>
  <c r="G40" i="218"/>
  <c r="G41" i="218"/>
  <c r="G42" i="218"/>
  <c r="G43" i="218"/>
  <c r="G44" i="218"/>
  <c r="G45" i="218"/>
  <c r="G46" i="218"/>
  <c r="G47" i="218"/>
  <c r="G48" i="218"/>
  <c r="G49" i="218"/>
  <c r="G50" i="218"/>
  <c r="G51" i="218"/>
  <c r="G52" i="218"/>
  <c r="G53" i="218"/>
  <c r="G54" i="218"/>
  <c r="G55" i="218"/>
  <c r="G56" i="218"/>
  <c r="G57" i="218"/>
  <c r="G58" i="218"/>
  <c r="G59" i="218"/>
  <c r="G60" i="218"/>
  <c r="G61" i="218"/>
  <c r="G62" i="218"/>
  <c r="G63" i="218"/>
  <c r="G64" i="218"/>
  <c r="G65" i="218"/>
  <c r="G66" i="218"/>
  <c r="G67" i="218"/>
  <c r="G68" i="218"/>
  <c r="G69" i="218"/>
  <c r="G70" i="218"/>
  <c r="G71" i="218"/>
  <c r="G72" i="218"/>
  <c r="G73" i="218"/>
  <c r="G87" i="218"/>
  <c r="G88" i="218"/>
  <c r="G89" i="218"/>
  <c r="G90" i="218"/>
  <c r="G91" i="218"/>
  <c r="G92" i="218"/>
  <c r="G93" i="218"/>
  <c r="G94" i="218"/>
  <c r="G95" i="218"/>
  <c r="G96" i="218"/>
  <c r="G97" i="218"/>
  <c r="G98" i="218"/>
  <c r="G99" i="218"/>
  <c r="G100" i="218"/>
  <c r="G101" i="218"/>
  <c r="G102" i="218"/>
  <c r="G103" i="218"/>
  <c r="G104" i="218"/>
  <c r="G105" i="218"/>
  <c r="G106" i="218"/>
  <c r="G107" i="218"/>
  <c r="G108" i="218"/>
  <c r="G109" i="218"/>
  <c r="G110" i="218"/>
  <c r="G111" i="218"/>
  <c r="G112" i="218"/>
  <c r="G113" i="218"/>
  <c r="G114" i="218"/>
  <c r="G115" i="218"/>
  <c r="G116" i="218"/>
  <c r="G117" i="218"/>
  <c r="G118" i="218"/>
  <c r="G119" i="218"/>
  <c r="G120" i="218"/>
  <c r="G121" i="218"/>
  <c r="G122" i="218"/>
  <c r="G123" i="218"/>
  <c r="G124" i="218"/>
  <c r="G125" i="218"/>
  <c r="G126" i="218"/>
  <c r="G127" i="218"/>
  <c r="G128" i="218"/>
  <c r="G129" i="218"/>
  <c r="G130" i="218"/>
  <c r="G131" i="218"/>
  <c r="G132" i="218"/>
  <c r="G133" i="218"/>
  <c r="G152" i="218"/>
  <c r="G153" i="218"/>
  <c r="G154" i="218"/>
  <c r="G155" i="218"/>
  <c r="G156" i="218"/>
  <c r="G157" i="218"/>
  <c r="G158" i="218"/>
  <c r="G159" i="218"/>
  <c r="G160" i="218"/>
  <c r="G161" i="218"/>
  <c r="G162" i="218"/>
  <c r="G163" i="218"/>
  <c r="G164" i="218"/>
  <c r="G165" i="218"/>
  <c r="G166" i="218"/>
  <c r="G167" i="218"/>
  <c r="G168" i="218"/>
  <c r="G169" i="218"/>
  <c r="G170" i="218"/>
  <c r="G171" i="218"/>
  <c r="G172" i="218"/>
  <c r="G173" i="218"/>
  <c r="G174" i="218"/>
  <c r="G175" i="218"/>
  <c r="G176" i="218"/>
  <c r="G177" i="218"/>
  <c r="G178" i="218"/>
  <c r="G179" i="218"/>
  <c r="G180" i="218"/>
  <c r="G4" i="218"/>
  <c r="G80" i="218" s="1"/>
  <c r="B199" i="216"/>
  <c r="G127" i="216"/>
  <c r="B135" i="216"/>
  <c r="B132" i="216"/>
  <c r="E131" i="216"/>
  <c r="B131" i="216"/>
  <c r="B130" i="216"/>
  <c r="B73" i="216"/>
  <c r="B70" i="216"/>
  <c r="E69" i="216"/>
  <c r="B69" i="216"/>
  <c r="B68" i="216"/>
  <c r="G10" i="216"/>
  <c r="G11" i="216"/>
  <c r="G12" i="216"/>
  <c r="G13" i="216"/>
  <c r="G14" i="216"/>
  <c r="G15" i="216"/>
  <c r="G16" i="216"/>
  <c r="G17" i="216"/>
  <c r="G18" i="216"/>
  <c r="G19" i="216"/>
  <c r="G21" i="216"/>
  <c r="G23" i="216"/>
  <c r="G24" i="216"/>
  <c r="G25" i="216"/>
  <c r="G26" i="216"/>
  <c r="G27" i="216"/>
  <c r="G28" i="216"/>
  <c r="G29" i="216"/>
  <c r="G30" i="216"/>
  <c r="G31" i="216"/>
  <c r="G32" i="216"/>
  <c r="G33" i="216"/>
  <c r="G34" i="216"/>
  <c r="G35" i="216"/>
  <c r="G36" i="216"/>
  <c r="G37" i="216"/>
  <c r="G38" i="216"/>
  <c r="G39" i="216"/>
  <c r="G40" i="216"/>
  <c r="G43" i="216"/>
  <c r="G44" i="216"/>
  <c r="G45" i="216"/>
  <c r="G46" i="216"/>
  <c r="G47" i="216"/>
  <c r="G48" i="216"/>
  <c r="G49" i="216"/>
  <c r="G50" i="216"/>
  <c r="G51" i="216"/>
  <c r="G52" i="216"/>
  <c r="G53" i="216"/>
  <c r="G57" i="216"/>
  <c r="G62" i="216"/>
  <c r="G63" i="216"/>
  <c r="G64" i="216"/>
  <c r="G65" i="216"/>
  <c r="G66" i="216"/>
  <c r="G67" i="216"/>
  <c r="G79" i="216"/>
  <c r="G80" i="216"/>
  <c r="G81" i="216"/>
  <c r="G82" i="216"/>
  <c r="G83" i="216"/>
  <c r="G84" i="216"/>
  <c r="G85" i="216"/>
  <c r="G86" i="216"/>
  <c r="G87" i="216"/>
  <c r="G88" i="216"/>
  <c r="G89" i="216"/>
  <c r="G90" i="216"/>
  <c r="G91" i="216"/>
  <c r="G92" i="216"/>
  <c r="G93" i="216"/>
  <c r="G94" i="216"/>
  <c r="G95" i="216"/>
  <c r="G96" i="216"/>
  <c r="G97" i="216"/>
  <c r="G98" i="216"/>
  <c r="G99" i="216"/>
  <c r="G100" i="216"/>
  <c r="G101" i="216"/>
  <c r="G102" i="216"/>
  <c r="G103" i="216"/>
  <c r="G104" i="216"/>
  <c r="G105" i="216"/>
  <c r="G106" i="216"/>
  <c r="G107" i="216"/>
  <c r="G108" i="216"/>
  <c r="G109" i="216"/>
  <c r="G110" i="216"/>
  <c r="G111" i="216"/>
  <c r="G112" i="216"/>
  <c r="G113" i="216"/>
  <c r="G114" i="216"/>
  <c r="G115" i="216"/>
  <c r="G116" i="216"/>
  <c r="G117" i="216"/>
  <c r="G118" i="216"/>
  <c r="G119" i="216"/>
  <c r="G120" i="216"/>
  <c r="G121" i="216"/>
  <c r="G122" i="216"/>
  <c r="G123" i="216"/>
  <c r="G124" i="216"/>
  <c r="G125" i="216"/>
  <c r="G129" i="216"/>
  <c r="G140" i="216"/>
  <c r="G141" i="216"/>
  <c r="G142" i="216"/>
  <c r="G143" i="216"/>
  <c r="G144" i="216"/>
  <c r="G145" i="216"/>
  <c r="G146" i="216"/>
  <c r="G147" i="216"/>
  <c r="G148" i="216"/>
  <c r="G149" i="216"/>
  <c r="G150" i="216"/>
  <c r="G151" i="216"/>
  <c r="G152" i="216"/>
  <c r="G153" i="216"/>
  <c r="G154" i="216"/>
  <c r="G155" i="216"/>
  <c r="G156" i="216"/>
  <c r="G157" i="216"/>
  <c r="G158" i="216"/>
  <c r="G159" i="216"/>
  <c r="G160" i="216"/>
  <c r="G161" i="216"/>
  <c r="G162" i="216"/>
  <c r="G163" i="216"/>
  <c r="G164" i="216"/>
  <c r="G9" i="216"/>
  <c r="B144" i="245"/>
  <c r="G4" i="245"/>
  <c r="B70" i="245"/>
  <c r="B67" i="245"/>
  <c r="E66" i="245"/>
  <c r="B66" i="245"/>
  <c r="B65" i="245"/>
  <c r="B189" i="244"/>
  <c r="B130" i="244"/>
  <c r="B127" i="244"/>
  <c r="E126" i="244"/>
  <c r="B126" i="244"/>
  <c r="B125" i="244"/>
  <c r="B65" i="244"/>
  <c r="B62" i="244"/>
  <c r="E61" i="244"/>
  <c r="B61" i="244"/>
  <c r="B60" i="244"/>
  <c r="G4" i="244"/>
  <c r="G64" i="244" s="1"/>
  <c r="G9" i="244"/>
  <c r="G12" i="244"/>
  <c r="G13" i="244"/>
  <c r="G14" i="244"/>
  <c r="G15" i="244"/>
  <c r="B198" i="178"/>
  <c r="B135" i="178"/>
  <c r="B132" i="178"/>
  <c r="E131" i="178"/>
  <c r="B131" i="178"/>
  <c r="B130" i="178"/>
  <c r="G82" i="178"/>
  <c r="G83" i="178"/>
  <c r="G84" i="178"/>
  <c r="G85" i="178"/>
  <c r="G86" i="178"/>
  <c r="G87" i="178"/>
  <c r="G88" i="178"/>
  <c r="G89" i="178"/>
  <c r="G90" i="178"/>
  <c r="G91" i="178"/>
  <c r="G92" i="178"/>
  <c r="G93" i="178"/>
  <c r="G94" i="178"/>
  <c r="G95" i="178"/>
  <c r="G96" i="178"/>
  <c r="G97" i="178"/>
  <c r="G98" i="178"/>
  <c r="G99" i="178"/>
  <c r="G100" i="178"/>
  <c r="G101" i="178"/>
  <c r="G102" i="178"/>
  <c r="G103" i="178"/>
  <c r="G104" i="178"/>
  <c r="G105" i="178"/>
  <c r="G106" i="178"/>
  <c r="G107" i="178"/>
  <c r="G108" i="178"/>
  <c r="G109" i="178"/>
  <c r="G110" i="178"/>
  <c r="G111" i="178"/>
  <c r="G112" i="178"/>
  <c r="G113" i="178"/>
  <c r="G114" i="178"/>
  <c r="G115" i="178"/>
  <c r="G116" i="178"/>
  <c r="G117" i="178"/>
  <c r="G118" i="178"/>
  <c r="G119" i="178"/>
  <c r="G120" i="178"/>
  <c r="G121" i="178"/>
  <c r="G122" i="178"/>
  <c r="G123" i="178"/>
  <c r="G124" i="178"/>
  <c r="G129" i="178"/>
  <c r="G141" i="178"/>
  <c r="G142" i="178"/>
  <c r="G143" i="178"/>
  <c r="G144" i="178"/>
  <c r="G145" i="178"/>
  <c r="G146" i="178"/>
  <c r="G147" i="178"/>
  <c r="G148" i="178"/>
  <c r="G149" i="178"/>
  <c r="G150" i="178"/>
  <c r="G151" i="178"/>
  <c r="G152" i="178"/>
  <c r="G153" i="178"/>
  <c r="G154" i="178"/>
  <c r="G155" i="178"/>
  <c r="G156" i="178"/>
  <c r="G157" i="178"/>
  <c r="G158" i="178"/>
  <c r="G159" i="178"/>
  <c r="G160" i="178"/>
  <c r="G161" i="178"/>
  <c r="G162" i="178"/>
  <c r="G163" i="178"/>
  <c r="G164" i="178"/>
  <c r="G165" i="178"/>
  <c r="G166" i="178"/>
  <c r="G167" i="178"/>
  <c r="G168" i="178"/>
  <c r="G169" i="178"/>
  <c r="G170" i="178"/>
  <c r="G171" i="178"/>
  <c r="G172" i="178"/>
  <c r="G173" i="178"/>
  <c r="G174" i="178"/>
  <c r="G175" i="178"/>
  <c r="G176" i="178"/>
  <c r="G177" i="178"/>
  <c r="G178" i="178"/>
  <c r="G182" i="178"/>
  <c r="G183" i="178"/>
  <c r="G184" i="178"/>
  <c r="G188" i="178"/>
  <c r="G189" i="178"/>
  <c r="G190" i="178"/>
  <c r="G194" i="178"/>
  <c r="G195" i="178"/>
  <c r="G196" i="178"/>
  <c r="G197" i="178"/>
  <c r="G81" i="178"/>
  <c r="G70" i="178"/>
  <c r="G10" i="178"/>
  <c r="G11" i="178"/>
  <c r="G12" i="178"/>
  <c r="G13" i="178"/>
  <c r="G14" i="178"/>
  <c r="G15" i="178"/>
  <c r="G16" i="178"/>
  <c r="G17" i="178"/>
  <c r="G18" i="178"/>
  <c r="G19" i="178"/>
  <c r="G20" i="178"/>
  <c r="G21" i="178"/>
  <c r="G22" i="178"/>
  <c r="G23" i="178"/>
  <c r="G24" i="178"/>
  <c r="G25" i="178"/>
  <c r="G26" i="178"/>
  <c r="G27" i="178"/>
  <c r="G28" i="178"/>
  <c r="G29" i="178"/>
  <c r="G30" i="178"/>
  <c r="G31" i="178"/>
  <c r="G32" i="178"/>
  <c r="G33" i="178"/>
  <c r="G34" i="178"/>
  <c r="G35" i="178"/>
  <c r="G36" i="178"/>
  <c r="G37" i="178"/>
  <c r="G38" i="178"/>
  <c r="G39" i="178"/>
  <c r="G40" i="178"/>
  <c r="G41" i="178"/>
  <c r="G42" i="178"/>
  <c r="G43" i="178"/>
  <c r="G44" i="178"/>
  <c r="G45" i="178"/>
  <c r="G46" i="178"/>
  <c r="G47" i="178"/>
  <c r="G48" i="178"/>
  <c r="G49" i="178"/>
  <c r="G50" i="178"/>
  <c r="G51" i="178"/>
  <c r="G52" i="178"/>
  <c r="G53" i="178"/>
  <c r="G54" i="178"/>
  <c r="G55" i="178"/>
  <c r="G56" i="178"/>
  <c r="G57" i="178"/>
  <c r="G58" i="178"/>
  <c r="G59" i="178"/>
  <c r="G60" i="178"/>
  <c r="G61" i="178"/>
  <c r="G62" i="178"/>
  <c r="G63" i="178"/>
  <c r="G64" i="178"/>
  <c r="G65" i="178"/>
  <c r="G66" i="178"/>
  <c r="G67" i="178"/>
  <c r="G68" i="178"/>
  <c r="G69" i="178"/>
  <c r="B76" i="178"/>
  <c r="B73" i="178"/>
  <c r="E72" i="178"/>
  <c r="B72" i="178"/>
  <c r="B71" i="178"/>
  <c r="B151" i="200"/>
  <c r="B81" i="200"/>
  <c r="B78" i="200"/>
  <c r="E77" i="200"/>
  <c r="B77" i="200"/>
  <c r="B76" i="200"/>
  <c r="G10" i="200"/>
  <c r="G11" i="200"/>
  <c r="G12" i="200"/>
  <c r="G13" i="200"/>
  <c r="G14" i="200"/>
  <c r="G15" i="200"/>
  <c r="G16" i="200"/>
  <c r="G17" i="200"/>
  <c r="G18" i="200"/>
  <c r="G19" i="200"/>
  <c r="G20" i="200"/>
  <c r="G21" i="200"/>
  <c r="G23" i="200"/>
  <c r="G24" i="200"/>
  <c r="G25" i="200"/>
  <c r="G26" i="200"/>
  <c r="G27" i="200"/>
  <c r="G28" i="200"/>
  <c r="G29" i="200"/>
  <c r="G30" i="200"/>
  <c r="G31" i="200"/>
  <c r="G32" i="200"/>
  <c r="G33" i="200"/>
  <c r="G34" i="200"/>
  <c r="G35" i="200"/>
  <c r="G36" i="200"/>
  <c r="G37" i="200"/>
  <c r="G38" i="200"/>
  <c r="G39" i="200"/>
  <c r="G40" i="200"/>
  <c r="G41" i="200"/>
  <c r="G42" i="200"/>
  <c r="G43" i="200"/>
  <c r="G44" i="200"/>
  <c r="G45" i="200"/>
  <c r="G46" i="200"/>
  <c r="G47" i="200"/>
  <c r="G48" i="200"/>
  <c r="G49" i="200"/>
  <c r="G50" i="200"/>
  <c r="G51" i="200"/>
  <c r="G52" i="200"/>
  <c r="G53" i="200"/>
  <c r="G54" i="200"/>
  <c r="G55" i="200"/>
  <c r="G56" i="200"/>
  <c r="G57" i="200"/>
  <c r="G58" i="200"/>
  <c r="G59" i="200"/>
  <c r="G60" i="200"/>
  <c r="G61" i="200"/>
  <c r="G62" i="200"/>
  <c r="G63" i="200"/>
  <c r="G64" i="200"/>
  <c r="G65" i="200"/>
  <c r="G67" i="200"/>
  <c r="G68" i="200"/>
  <c r="G69" i="200"/>
  <c r="G75" i="200"/>
  <c r="G87" i="200"/>
  <c r="G88" i="200"/>
  <c r="G89" i="200"/>
  <c r="G90" i="200"/>
  <c r="G91" i="200"/>
  <c r="G92" i="200"/>
  <c r="G93" i="200"/>
  <c r="G94" i="200"/>
  <c r="G95" i="200"/>
  <c r="G96" i="200"/>
  <c r="G97" i="200"/>
  <c r="G98" i="200"/>
  <c r="G99" i="200"/>
  <c r="G100" i="200"/>
  <c r="G101" i="200"/>
  <c r="G102" i="200"/>
  <c r="G103" i="200"/>
  <c r="G104" i="200"/>
  <c r="G105" i="200"/>
  <c r="G106" i="200"/>
  <c r="G107" i="200"/>
  <c r="G108" i="200"/>
  <c r="G109" i="200"/>
  <c r="G110" i="200"/>
  <c r="G111" i="200"/>
  <c r="G112" i="200"/>
  <c r="G113" i="200"/>
  <c r="G114" i="200"/>
  <c r="G115" i="200"/>
  <c r="G116" i="200"/>
  <c r="G117" i="200"/>
  <c r="G118" i="200"/>
  <c r="G119" i="200"/>
  <c r="G120" i="200"/>
  <c r="G121" i="200"/>
  <c r="G122" i="200"/>
  <c r="G123" i="200"/>
  <c r="G124" i="200"/>
  <c r="G125" i="200"/>
  <c r="G126" i="200"/>
  <c r="G127" i="200"/>
  <c r="G128" i="200"/>
  <c r="G129" i="200"/>
  <c r="G130" i="200"/>
  <c r="G131" i="200"/>
  <c r="G132" i="200"/>
  <c r="G133" i="200"/>
  <c r="G134" i="200"/>
  <c r="G135" i="200"/>
  <c r="G136" i="200"/>
  <c r="G137" i="200"/>
  <c r="G138" i="200"/>
  <c r="G139" i="200"/>
  <c r="G140" i="200"/>
  <c r="G141" i="200"/>
  <c r="G142" i="200"/>
  <c r="G143" i="200"/>
  <c r="G144" i="200"/>
  <c r="G145" i="200"/>
  <c r="G146" i="200"/>
  <c r="G147" i="200"/>
  <c r="G148" i="200"/>
  <c r="G149" i="200"/>
  <c r="G150" i="200"/>
  <c r="B151" i="199"/>
  <c r="B81" i="199"/>
  <c r="B78" i="199"/>
  <c r="E77" i="199"/>
  <c r="B77" i="199"/>
  <c r="B76" i="199"/>
  <c r="G10" i="199"/>
  <c r="G11" i="199"/>
  <c r="G12" i="199"/>
  <c r="G13" i="199"/>
  <c r="G15" i="199"/>
  <c r="G20" i="199"/>
  <c r="G21" i="199"/>
  <c r="G22" i="199"/>
  <c r="G23" i="199"/>
  <c r="G24" i="199"/>
  <c r="G25" i="199"/>
  <c r="G26" i="199"/>
  <c r="G27" i="199"/>
  <c r="G28" i="199"/>
  <c r="G29" i="199"/>
  <c r="G30" i="199"/>
  <c r="G31" i="199"/>
  <c r="G32" i="199"/>
  <c r="G33" i="199"/>
  <c r="G34" i="199"/>
  <c r="G35" i="199"/>
  <c r="G36" i="199"/>
  <c r="G37" i="199"/>
  <c r="G38" i="199"/>
  <c r="G39" i="199"/>
  <c r="G40" i="199"/>
  <c r="G41" i="199"/>
  <c r="G42" i="199"/>
  <c r="G43" i="199"/>
  <c r="G44" i="199"/>
  <c r="G45" i="199"/>
  <c r="G46" i="199"/>
  <c r="G47" i="199"/>
  <c r="G48" i="199"/>
  <c r="G49" i="199"/>
  <c r="G50" i="199"/>
  <c r="G51" i="199"/>
  <c r="G52" i="199"/>
  <c r="G53" i="199"/>
  <c r="G54" i="199"/>
  <c r="G55" i="199"/>
  <c r="G56" i="199"/>
  <c r="G57" i="199"/>
  <c r="G58" i="199"/>
  <c r="G59" i="199"/>
  <c r="G60" i="199"/>
  <c r="G61" i="199"/>
  <c r="G62" i="199"/>
  <c r="G63" i="199"/>
  <c r="G64" i="199"/>
  <c r="G65" i="199"/>
  <c r="G66" i="199"/>
  <c r="G67" i="199"/>
  <c r="G68" i="199"/>
  <c r="G70" i="199"/>
  <c r="G75" i="199"/>
  <c r="G109" i="199"/>
  <c r="G110" i="199"/>
  <c r="G111" i="199"/>
  <c r="G112" i="199"/>
  <c r="G113" i="199"/>
  <c r="G114" i="199"/>
  <c r="G115" i="199"/>
  <c r="G116" i="199"/>
  <c r="G117" i="199"/>
  <c r="G118" i="199"/>
  <c r="G119" i="199"/>
  <c r="G120" i="199"/>
  <c r="G121" i="199"/>
  <c r="G122" i="199"/>
  <c r="G123" i="199"/>
  <c r="G124" i="199"/>
  <c r="G125" i="199"/>
  <c r="G126" i="199"/>
  <c r="G127" i="199"/>
  <c r="G128" i="199"/>
  <c r="G129" i="199"/>
  <c r="G130" i="199"/>
  <c r="G131" i="199"/>
  <c r="G132" i="199"/>
  <c r="G133" i="199"/>
  <c r="G134" i="199"/>
  <c r="G135" i="199"/>
  <c r="G136" i="199"/>
  <c r="G137" i="199"/>
  <c r="G138" i="199"/>
  <c r="G139" i="199"/>
  <c r="G140" i="199"/>
  <c r="G141" i="199"/>
  <c r="G142" i="199"/>
  <c r="G143" i="199"/>
  <c r="G144" i="199"/>
  <c r="G145" i="199"/>
  <c r="G146" i="199"/>
  <c r="G147" i="199"/>
  <c r="G148" i="199"/>
  <c r="G149" i="199"/>
  <c r="G150" i="199"/>
  <c r="B193" i="196"/>
  <c r="B123" i="196"/>
  <c r="B120" i="196"/>
  <c r="E119" i="196"/>
  <c r="B119" i="196"/>
  <c r="B118" i="196"/>
  <c r="G69" i="196"/>
  <c r="G70" i="196"/>
  <c r="G71" i="196"/>
  <c r="G72" i="196"/>
  <c r="G73" i="196"/>
  <c r="G74" i="196"/>
  <c r="G75" i="196"/>
  <c r="G76" i="196"/>
  <c r="G77" i="196"/>
  <c r="G78" i="196"/>
  <c r="G79" i="196"/>
  <c r="G80" i="196"/>
  <c r="G81" i="196"/>
  <c r="G82" i="196"/>
  <c r="G83" i="196"/>
  <c r="G84" i="196"/>
  <c r="G85" i="196"/>
  <c r="G86" i="196"/>
  <c r="G87" i="196"/>
  <c r="G88" i="196"/>
  <c r="G89" i="196"/>
  <c r="G90" i="196"/>
  <c r="G91" i="196"/>
  <c r="G92" i="196"/>
  <c r="G93" i="196"/>
  <c r="G94" i="196"/>
  <c r="G95" i="196"/>
  <c r="G96" i="196"/>
  <c r="G97" i="196"/>
  <c r="G98" i="196"/>
  <c r="G99" i="196"/>
  <c r="G100" i="196"/>
  <c r="G101" i="196"/>
  <c r="G102" i="196"/>
  <c r="G103" i="196"/>
  <c r="G104" i="196"/>
  <c r="G105" i="196"/>
  <c r="G106" i="196"/>
  <c r="G107" i="196"/>
  <c r="G112" i="196"/>
  <c r="G117" i="196"/>
  <c r="G129" i="196"/>
  <c r="G132" i="196"/>
  <c r="G133" i="196"/>
  <c r="G134" i="196"/>
  <c r="G135" i="196"/>
  <c r="G136" i="196"/>
  <c r="G137" i="196"/>
  <c r="G138" i="196"/>
  <c r="G139" i="196"/>
  <c r="G140" i="196"/>
  <c r="G141" i="196"/>
  <c r="G142" i="196"/>
  <c r="G143" i="196"/>
  <c r="G144" i="196"/>
  <c r="G145" i="196"/>
  <c r="G146" i="196"/>
  <c r="G147" i="196"/>
  <c r="G148" i="196"/>
  <c r="G149" i="196"/>
  <c r="G150" i="196"/>
  <c r="B62" i="196"/>
  <c r="B59" i="196"/>
  <c r="E58" i="196"/>
  <c r="B58" i="196"/>
  <c r="B57" i="196"/>
  <c r="G10" i="196"/>
  <c r="G11" i="196"/>
  <c r="G12" i="196"/>
  <c r="G13" i="196"/>
  <c r="G14" i="196"/>
  <c r="G15" i="196"/>
  <c r="G17" i="196"/>
  <c r="G18" i="196"/>
  <c r="G19" i="196"/>
  <c r="G20" i="196"/>
  <c r="G21" i="196"/>
  <c r="G22" i="196"/>
  <c r="G23" i="196"/>
  <c r="G24" i="196"/>
  <c r="G25" i="196"/>
  <c r="G26" i="196"/>
  <c r="G27" i="196"/>
  <c r="G28" i="196"/>
  <c r="G29" i="196"/>
  <c r="G30" i="196"/>
  <c r="G31" i="196"/>
  <c r="G32" i="196"/>
  <c r="G33" i="196"/>
  <c r="G34" i="196"/>
  <c r="G35" i="196"/>
  <c r="G36" i="196"/>
  <c r="G37" i="196"/>
  <c r="G38" i="196"/>
  <c r="G39" i="196"/>
  <c r="G40" i="196"/>
  <c r="G41" i="196"/>
  <c r="G42" i="196"/>
  <c r="G43" i="196"/>
  <c r="G44" i="196"/>
  <c r="G45" i="196"/>
  <c r="G46" i="196"/>
  <c r="G47" i="196"/>
  <c r="G48" i="196"/>
  <c r="G49" i="196"/>
  <c r="G50" i="196"/>
  <c r="G55" i="196"/>
  <c r="G68" i="196"/>
  <c r="G151" i="196"/>
  <c r="G152" i="196"/>
  <c r="G153" i="196"/>
  <c r="G154" i="196"/>
  <c r="G155" i="196"/>
  <c r="G156" i="196"/>
  <c r="G157" i="196"/>
  <c r="G158" i="196"/>
  <c r="G159" i="196"/>
  <c r="G160" i="196"/>
  <c r="G161" i="196"/>
  <c r="G162" i="196"/>
  <c r="G163" i="196"/>
  <c r="G164" i="196"/>
  <c r="G165" i="196"/>
  <c r="B145" i="221"/>
  <c r="G57" i="221"/>
  <c r="G58" i="221"/>
  <c r="G59" i="221"/>
  <c r="G60" i="221"/>
  <c r="G61" i="221"/>
  <c r="G62" i="221"/>
  <c r="G63" i="221"/>
  <c r="G64" i="221"/>
  <c r="G65" i="221"/>
  <c r="G66" i="221"/>
  <c r="G67" i="221"/>
  <c r="G68" i="221"/>
  <c r="G69" i="221"/>
  <c r="G70" i="221"/>
  <c r="G71" i="221"/>
  <c r="G72" i="221"/>
  <c r="G73" i="221"/>
  <c r="B79" i="221"/>
  <c r="B76" i="221"/>
  <c r="E75" i="221"/>
  <c r="B75" i="221"/>
  <c r="B74" i="221"/>
  <c r="G114" i="221"/>
  <c r="G141" i="221"/>
  <c r="G142" i="221"/>
  <c r="G143" i="221"/>
  <c r="G144" i="221"/>
  <c r="G10" i="221"/>
  <c r="G11" i="221"/>
  <c r="G12" i="221"/>
  <c r="G13" i="221"/>
  <c r="G14" i="221"/>
  <c r="G15" i="221"/>
  <c r="G16" i="221"/>
  <c r="G17" i="221"/>
  <c r="G18" i="221"/>
  <c r="G19" i="221"/>
  <c r="G20" i="221"/>
  <c r="G21" i="221"/>
  <c r="G22" i="221"/>
  <c r="G23" i="221"/>
  <c r="G24" i="221"/>
  <c r="G25" i="221"/>
  <c r="G26" i="221"/>
  <c r="G27" i="221"/>
  <c r="G28" i="221"/>
  <c r="G29" i="221"/>
  <c r="G30" i="221"/>
  <c r="G31" i="221"/>
  <c r="G32" i="221"/>
  <c r="G33" i="221"/>
  <c r="G34" i="221"/>
  <c r="G35" i="221"/>
  <c r="G36" i="221"/>
  <c r="G37" i="221"/>
  <c r="G38" i="221"/>
  <c r="G39" i="221"/>
  <c r="G40" i="221"/>
  <c r="G41" i="221"/>
  <c r="G42" i="221"/>
  <c r="G43" i="221"/>
  <c r="G44" i="221"/>
  <c r="G45" i="221"/>
  <c r="G46" i="221"/>
  <c r="G47" i="221"/>
  <c r="G48" i="221"/>
  <c r="G49" i="221"/>
  <c r="G50" i="221"/>
  <c r="G51" i="221"/>
  <c r="G52" i="221"/>
  <c r="G53" i="221"/>
  <c r="G54" i="221"/>
  <c r="G55" i="221"/>
  <c r="G56" i="221"/>
  <c r="G85" i="221"/>
  <c r="G86" i="221"/>
  <c r="G87" i="221"/>
  <c r="G88" i="221"/>
  <c r="G89" i="221"/>
  <c r="G90" i="221"/>
  <c r="G91" i="221"/>
  <c r="G92" i="221"/>
  <c r="G93" i="221"/>
  <c r="G94" i="221"/>
  <c r="G95" i="221"/>
  <c r="G96" i="221"/>
  <c r="G97" i="221"/>
  <c r="G98" i="221"/>
  <c r="G99" i="221"/>
  <c r="G100" i="221"/>
  <c r="G101" i="221"/>
  <c r="G102" i="221"/>
  <c r="G103" i="221"/>
  <c r="G104" i="221"/>
  <c r="G105" i="221"/>
  <c r="G106" i="221"/>
  <c r="G107" i="221"/>
  <c r="G108" i="221"/>
  <c r="G109" i="221"/>
  <c r="G110" i="221"/>
  <c r="G111" i="221"/>
  <c r="G112" i="221"/>
  <c r="G113" i="221"/>
  <c r="G9" i="221"/>
  <c r="G4" i="221"/>
  <c r="G78" i="221" s="1"/>
  <c r="B131" i="231"/>
  <c r="B71" i="231"/>
  <c r="B68" i="231"/>
  <c r="E67" i="231"/>
  <c r="B67" i="231"/>
  <c r="B66" i="231"/>
  <c r="G4" i="231"/>
  <c r="G70" i="231" s="1"/>
  <c r="B127" i="230"/>
  <c r="B68" i="230"/>
  <c r="B65" i="230"/>
  <c r="E64" i="230"/>
  <c r="B64" i="230"/>
  <c r="B63" i="230"/>
  <c r="G4" i="230"/>
  <c r="G67" i="230" s="1"/>
  <c r="B52" i="254"/>
  <c r="B51" i="254"/>
  <c r="B50" i="254"/>
  <c r="C52" i="254"/>
  <c r="C51" i="254"/>
  <c r="C50" i="254"/>
  <c r="B48" i="254"/>
  <c r="C48" i="254"/>
  <c r="B47" i="254"/>
  <c r="B45" i="254"/>
  <c r="B41" i="254"/>
  <c r="C41" i="254"/>
  <c r="C24" i="254"/>
  <c r="B24" i="254"/>
  <c r="C21" i="254"/>
  <c r="C20" i="254"/>
  <c r="B21" i="254"/>
  <c r="B20" i="254"/>
  <c r="G10" i="205"/>
  <c r="G11" i="205"/>
  <c r="G12" i="205"/>
  <c r="G13" i="205"/>
  <c r="G14" i="205"/>
  <c r="G15" i="205"/>
  <c r="G16" i="205"/>
  <c r="G17" i="205"/>
  <c r="G18" i="205"/>
  <c r="G19" i="205"/>
  <c r="G20" i="205"/>
  <c r="G21" i="205"/>
  <c r="G22" i="205"/>
  <c r="G23" i="205"/>
  <c r="G24" i="205"/>
  <c r="G25" i="205"/>
  <c r="G26" i="205"/>
  <c r="G27" i="205"/>
  <c r="G28" i="205"/>
  <c r="G29" i="205"/>
  <c r="G30" i="205"/>
  <c r="G31" i="205"/>
  <c r="G32" i="205"/>
  <c r="G33" i="205"/>
  <c r="G34" i="205"/>
  <c r="G35" i="205"/>
  <c r="G36" i="205"/>
  <c r="G37" i="205"/>
  <c r="G38" i="205"/>
  <c r="G39" i="205"/>
  <c r="G40" i="205"/>
  <c r="G41" i="205"/>
  <c r="G42" i="205"/>
  <c r="G43" i="205"/>
  <c r="G44" i="205"/>
  <c r="G45" i="205"/>
  <c r="G46" i="205"/>
  <c r="G47" i="205"/>
  <c r="G48" i="205"/>
  <c r="G49" i="205"/>
  <c r="G50" i="205"/>
  <c r="G51" i="205"/>
  <c r="G52" i="205"/>
  <c r="G53" i="205"/>
  <c r="G54" i="205"/>
  <c r="G55" i="205"/>
  <c r="G56" i="205"/>
  <c r="G57" i="205"/>
  <c r="G58" i="205"/>
  <c r="G59" i="205"/>
  <c r="G60" i="205"/>
  <c r="G61" i="205"/>
  <c r="G62" i="205"/>
  <c r="G63" i="205"/>
  <c r="G64" i="205"/>
  <c r="G65" i="205"/>
  <c r="G66" i="205"/>
  <c r="G67" i="205"/>
  <c r="G68" i="205"/>
  <c r="G69" i="205"/>
  <c r="G70" i="205"/>
  <c r="G71" i="205"/>
  <c r="G72" i="205"/>
  <c r="G73" i="205"/>
  <c r="G75" i="205"/>
  <c r="G76" i="205"/>
  <c r="B77" i="205"/>
  <c r="B78" i="204"/>
  <c r="G10" i="204"/>
  <c r="G11" i="204"/>
  <c r="G12" i="204"/>
  <c r="G13" i="204"/>
  <c r="G14" i="204"/>
  <c r="G15" i="204"/>
  <c r="G16" i="204"/>
  <c r="G17" i="204"/>
  <c r="G18" i="204"/>
  <c r="G19" i="204"/>
  <c r="G20" i="204"/>
  <c r="G21" i="204"/>
  <c r="G22" i="204"/>
  <c r="G23" i="204"/>
  <c r="G24" i="204"/>
  <c r="G25" i="204"/>
  <c r="G26" i="204"/>
  <c r="G27" i="204"/>
  <c r="G28" i="204"/>
  <c r="G29" i="204"/>
  <c r="G30" i="204"/>
  <c r="G31" i="204"/>
  <c r="G32" i="204"/>
  <c r="G33" i="204"/>
  <c r="G34" i="204"/>
  <c r="G35" i="204"/>
  <c r="G36" i="204"/>
  <c r="G37" i="204"/>
  <c r="G38" i="204"/>
  <c r="G39" i="204"/>
  <c r="G40" i="204"/>
  <c r="G41" i="204"/>
  <c r="G42" i="204"/>
  <c r="G43" i="204"/>
  <c r="G44" i="204"/>
  <c r="G45" i="204"/>
  <c r="G46" i="204"/>
  <c r="G47" i="204"/>
  <c r="G48" i="204"/>
  <c r="G49" i="204"/>
  <c r="G50" i="204"/>
  <c r="G51" i="204"/>
  <c r="G52" i="204"/>
  <c r="G53" i="204"/>
  <c r="G67" i="204"/>
  <c r="G68" i="204"/>
  <c r="G69" i="204"/>
  <c r="G70" i="204"/>
  <c r="G71" i="204"/>
  <c r="G72" i="204"/>
  <c r="G73" i="204"/>
  <c r="G74" i="204"/>
  <c r="G75" i="204"/>
  <c r="G76" i="204"/>
  <c r="G77" i="204"/>
  <c r="B76" i="203"/>
  <c r="G10" i="203"/>
  <c r="G11" i="203"/>
  <c r="G12" i="203"/>
  <c r="G13" i="203"/>
  <c r="G14" i="203"/>
  <c r="G15" i="203"/>
  <c r="G16" i="203"/>
  <c r="G17" i="203"/>
  <c r="G18" i="203"/>
  <c r="G19" i="203"/>
  <c r="G20" i="203"/>
  <c r="G21" i="203"/>
  <c r="G22" i="203"/>
  <c r="G23" i="203"/>
  <c r="G24" i="203"/>
  <c r="G25" i="203"/>
  <c r="G26" i="203"/>
  <c r="G27" i="203"/>
  <c r="G28" i="203"/>
  <c r="G29" i="203"/>
  <c r="G30" i="203"/>
  <c r="G31" i="203"/>
  <c r="G32" i="203"/>
  <c r="G33" i="203"/>
  <c r="G34" i="203"/>
  <c r="G35" i="203"/>
  <c r="G36" i="203"/>
  <c r="G37" i="203"/>
  <c r="G38" i="203"/>
  <c r="G39" i="203"/>
  <c r="G40" i="203"/>
  <c r="G41" i="203"/>
  <c r="G42" i="203"/>
  <c r="G43" i="203"/>
  <c r="G44" i="203"/>
  <c r="G45" i="203"/>
  <c r="G46" i="203"/>
  <c r="G47" i="203"/>
  <c r="G48" i="203"/>
  <c r="G49" i="203"/>
  <c r="G50" i="203"/>
  <c r="G51" i="203"/>
  <c r="G52" i="203"/>
  <c r="G53" i="203"/>
  <c r="G54" i="203"/>
  <c r="G55" i="203"/>
  <c r="G56" i="203"/>
  <c r="G57" i="203"/>
  <c r="G58" i="203"/>
  <c r="G59" i="203"/>
  <c r="G71" i="203"/>
  <c r="G72" i="203"/>
  <c r="G73" i="203"/>
  <c r="G74" i="203"/>
  <c r="G75" i="203"/>
  <c r="B79" i="202"/>
  <c r="G10" i="202"/>
  <c r="G11" i="202"/>
  <c r="G12" i="202"/>
  <c r="G13" i="202"/>
  <c r="G14" i="202"/>
  <c r="G15" i="202"/>
  <c r="G16" i="202"/>
  <c r="G17" i="202"/>
  <c r="G18" i="202"/>
  <c r="G19" i="202"/>
  <c r="G20" i="202"/>
  <c r="G21" i="202"/>
  <c r="G22" i="202"/>
  <c r="G23" i="202"/>
  <c r="G24" i="202"/>
  <c r="G25" i="202"/>
  <c r="G26" i="202"/>
  <c r="G27" i="202"/>
  <c r="G28" i="202"/>
  <c r="G29" i="202"/>
  <c r="G30" i="202"/>
  <c r="G31" i="202"/>
  <c r="G32" i="202"/>
  <c r="G33" i="202"/>
  <c r="G34" i="202"/>
  <c r="G35" i="202"/>
  <c r="G36" i="202"/>
  <c r="G37" i="202"/>
  <c r="G38" i="202"/>
  <c r="G39" i="202"/>
  <c r="G40" i="202"/>
  <c r="G41" i="202"/>
  <c r="G42" i="202"/>
  <c r="G43" i="202"/>
  <c r="G44" i="202"/>
  <c r="G45" i="202"/>
  <c r="G46" i="202"/>
  <c r="G47" i="202"/>
  <c r="G48" i="202"/>
  <c r="G49" i="202"/>
  <c r="G50" i="202"/>
  <c r="G51" i="202"/>
  <c r="G52" i="202"/>
  <c r="G53" i="202"/>
  <c r="G76" i="202"/>
  <c r="G77" i="202"/>
  <c r="G78" i="202"/>
  <c r="B70" i="201"/>
  <c r="G10" i="201"/>
  <c r="G11" i="201"/>
  <c r="G12" i="201"/>
  <c r="G13" i="201"/>
  <c r="G14" i="201"/>
  <c r="G15" i="201"/>
  <c r="G16" i="201"/>
  <c r="G17" i="201"/>
  <c r="G18" i="201"/>
  <c r="G19" i="201"/>
  <c r="G20" i="201"/>
  <c r="G21" i="201"/>
  <c r="G22" i="201"/>
  <c r="G23" i="201"/>
  <c r="G24" i="201"/>
  <c r="G25" i="201"/>
  <c r="G26" i="201"/>
  <c r="G27" i="201"/>
  <c r="G28" i="201"/>
  <c r="G29" i="201"/>
  <c r="G30" i="201"/>
  <c r="G31" i="201"/>
  <c r="G32" i="201"/>
  <c r="G33" i="201"/>
  <c r="G34" i="201"/>
  <c r="G35" i="201"/>
  <c r="G36" i="201"/>
  <c r="G37" i="201"/>
  <c r="G38" i="201"/>
  <c r="G39" i="201"/>
  <c r="G40" i="201"/>
  <c r="G41" i="201"/>
  <c r="G42" i="201"/>
  <c r="G43" i="201"/>
  <c r="G44" i="201"/>
  <c r="G45" i="201"/>
  <c r="G46" i="201"/>
  <c r="G47" i="201"/>
  <c r="G48" i="201"/>
  <c r="G49" i="201"/>
  <c r="G50" i="201"/>
  <c r="G51" i="201"/>
  <c r="G52" i="201"/>
  <c r="G53" i="201"/>
  <c r="G54" i="201"/>
  <c r="G55" i="201"/>
  <c r="G56" i="201"/>
  <c r="G57" i="201"/>
  <c r="G58" i="201"/>
  <c r="G59" i="201"/>
  <c r="G66" i="201"/>
  <c r="G67" i="201"/>
  <c r="G68" i="201"/>
  <c r="G69" i="201"/>
  <c r="G10" i="198"/>
  <c r="G11" i="198"/>
  <c r="G12" i="198"/>
  <c r="G13" i="198"/>
  <c r="G14" i="198"/>
  <c r="G15" i="198"/>
  <c r="G16" i="198"/>
  <c r="G17" i="198"/>
  <c r="G18" i="198"/>
  <c r="G19" i="198"/>
  <c r="G20" i="198"/>
  <c r="G21" i="198"/>
  <c r="G22" i="198"/>
  <c r="G23" i="198"/>
  <c r="G24" i="198"/>
  <c r="G25" i="198"/>
  <c r="G26" i="198"/>
  <c r="G27" i="198"/>
  <c r="G28" i="198"/>
  <c r="G29" i="198"/>
  <c r="G30" i="198"/>
  <c r="G31" i="198"/>
  <c r="G32" i="198"/>
  <c r="G33" i="198"/>
  <c r="G34" i="198"/>
  <c r="G35" i="198"/>
  <c r="G36" i="198"/>
  <c r="G37" i="198"/>
  <c r="G38" i="198"/>
  <c r="G39" i="198"/>
  <c r="G40" i="198"/>
  <c r="G41" i="198"/>
  <c r="G42" i="198"/>
  <c r="G43" i="198"/>
  <c r="G44" i="198"/>
  <c r="G45" i="198"/>
  <c r="G46" i="198"/>
  <c r="G47" i="198"/>
  <c r="G48" i="198"/>
  <c r="G49" i="198"/>
  <c r="G50" i="198"/>
  <c r="G51" i="198"/>
  <c r="G52" i="198"/>
  <c r="G53" i="198"/>
  <c r="G54" i="198"/>
  <c r="G55" i="198"/>
  <c r="G56" i="198"/>
  <c r="G57" i="198"/>
  <c r="G58" i="198"/>
  <c r="G59" i="198"/>
  <c r="G60" i="198"/>
  <c r="G61" i="198"/>
  <c r="G62" i="198"/>
  <c r="G63" i="198"/>
  <c r="G64" i="198"/>
  <c r="G65" i="198"/>
  <c r="G66" i="198"/>
  <c r="G67" i="198"/>
  <c r="G68" i="198"/>
  <c r="G69" i="198"/>
  <c r="G70" i="198"/>
  <c r="G71" i="198"/>
  <c r="G72" i="198"/>
  <c r="B73" i="198"/>
  <c r="B78" i="197"/>
  <c r="G10" i="197"/>
  <c r="G11" i="197"/>
  <c r="G12" i="197"/>
  <c r="G13" i="197"/>
  <c r="G14" i="197"/>
  <c r="G15" i="197"/>
  <c r="G16" i="197"/>
  <c r="G17" i="197"/>
  <c r="G18" i="197"/>
  <c r="G19" i="197"/>
  <c r="G20" i="197"/>
  <c r="G21" i="197"/>
  <c r="G22" i="197"/>
  <c r="G23" i="197"/>
  <c r="G24" i="197"/>
  <c r="G25" i="197"/>
  <c r="G26" i="197"/>
  <c r="G27" i="197"/>
  <c r="G28" i="197"/>
  <c r="G29" i="197"/>
  <c r="G30" i="197"/>
  <c r="G31" i="197"/>
  <c r="G32" i="197"/>
  <c r="G33" i="197"/>
  <c r="G34" i="197"/>
  <c r="G35" i="197"/>
  <c r="G36" i="197"/>
  <c r="G37" i="197"/>
  <c r="G38" i="197"/>
  <c r="G39" i="197"/>
  <c r="G40" i="197"/>
  <c r="G41" i="197"/>
  <c r="G42" i="197"/>
  <c r="G43" i="197"/>
  <c r="G44" i="197"/>
  <c r="G45" i="197"/>
  <c r="G46" i="197"/>
  <c r="G47" i="197"/>
  <c r="G48" i="197"/>
  <c r="G49" i="197"/>
  <c r="G50" i="197"/>
  <c r="G51" i="197"/>
  <c r="G52" i="197"/>
  <c r="G53" i="197"/>
  <c r="G54" i="197"/>
  <c r="G55" i="197"/>
  <c r="G56" i="197"/>
  <c r="G57" i="197"/>
  <c r="G58" i="197"/>
  <c r="G59" i="197"/>
  <c r="G60" i="197"/>
  <c r="G61" i="197"/>
  <c r="G62" i="197"/>
  <c r="G63" i="197"/>
  <c r="G64" i="197"/>
  <c r="G65" i="197"/>
  <c r="G66" i="197"/>
  <c r="G67" i="197"/>
  <c r="G68" i="197"/>
  <c r="G69" i="197"/>
  <c r="G70" i="197"/>
  <c r="G71" i="197"/>
  <c r="G72" i="197"/>
  <c r="G73" i="197"/>
  <c r="G74" i="197"/>
  <c r="G76" i="197"/>
  <c r="G77" i="197"/>
  <c r="G10" i="195"/>
  <c r="G11" i="195"/>
  <c r="G12" i="195"/>
  <c r="G13" i="195"/>
  <c r="G14" i="195"/>
  <c r="G15" i="195"/>
  <c r="G16" i="195"/>
  <c r="G17" i="195"/>
  <c r="G18" i="195"/>
  <c r="G19" i="195"/>
  <c r="G20" i="195"/>
  <c r="G21" i="195"/>
  <c r="G22" i="195"/>
  <c r="G23" i="195"/>
  <c r="G24" i="195"/>
  <c r="G25" i="195"/>
  <c r="G26" i="195"/>
  <c r="G27" i="195"/>
  <c r="G28" i="195"/>
  <c r="G29" i="195"/>
  <c r="G30" i="195"/>
  <c r="G31" i="195"/>
  <c r="G32" i="195"/>
  <c r="G33" i="195"/>
  <c r="G34" i="195"/>
  <c r="G35" i="195"/>
  <c r="G36" i="195"/>
  <c r="G37" i="195"/>
  <c r="G38" i="195"/>
  <c r="G39" i="195"/>
  <c r="G40" i="195"/>
  <c r="G41" i="195"/>
  <c r="G42" i="195"/>
  <c r="G43" i="195"/>
  <c r="G44" i="195"/>
  <c r="G45" i="195"/>
  <c r="G46" i="195"/>
  <c r="G47" i="195"/>
  <c r="G48" i="195"/>
  <c r="G49" i="195"/>
  <c r="G50" i="195"/>
  <c r="G51" i="195"/>
  <c r="G52" i="195"/>
  <c r="G53" i="195"/>
  <c r="G54" i="195"/>
  <c r="G55" i="195"/>
  <c r="G56" i="195"/>
  <c r="G57" i="195"/>
  <c r="G58" i="195"/>
  <c r="G59" i="195"/>
  <c r="G60" i="195"/>
  <c r="G61" i="195"/>
  <c r="G62" i="195"/>
  <c r="G63" i="195"/>
  <c r="G64" i="195"/>
  <c r="G65" i="195"/>
  <c r="G66" i="195"/>
  <c r="G67" i="195"/>
  <c r="G68" i="195"/>
  <c r="G69" i="195"/>
  <c r="G71" i="195"/>
  <c r="G72" i="195"/>
  <c r="G73" i="195"/>
  <c r="G74" i="195"/>
  <c r="G9" i="195"/>
  <c r="B75" i="195"/>
  <c r="B62" i="194"/>
  <c r="G10" i="194"/>
  <c r="G11" i="194"/>
  <c r="G12" i="194"/>
  <c r="G13" i="194"/>
  <c r="G14" i="194"/>
  <c r="G15" i="194"/>
  <c r="G18" i="194"/>
  <c r="G19" i="194"/>
  <c r="G20" i="194"/>
  <c r="G21" i="194"/>
  <c r="G22" i="194"/>
  <c r="G23" i="194"/>
  <c r="G24" i="194"/>
  <c r="G25" i="194"/>
  <c r="G26" i="194"/>
  <c r="G27" i="194"/>
  <c r="G28" i="194"/>
  <c r="G29" i="194"/>
  <c r="G30" i="194"/>
  <c r="G31" i="194"/>
  <c r="G32" i="194"/>
  <c r="G33" i="194"/>
  <c r="G34" i="194"/>
  <c r="G35" i="194"/>
  <c r="G36" i="194"/>
  <c r="G37" i="194"/>
  <c r="G38" i="194"/>
  <c r="G39" i="194"/>
  <c r="G40" i="194"/>
  <c r="G41" i="194"/>
  <c r="G42" i="194"/>
  <c r="G43" i="194"/>
  <c r="G44" i="194"/>
  <c r="G45" i="194"/>
  <c r="G46" i="194"/>
  <c r="G47" i="194"/>
  <c r="G48" i="194"/>
  <c r="G49" i="194"/>
  <c r="G50" i="194"/>
  <c r="G51" i="194"/>
  <c r="G52" i="194"/>
  <c r="G53" i="194"/>
  <c r="G54" i="194"/>
  <c r="G55" i="194"/>
  <c r="G56" i="194"/>
  <c r="G57" i="194"/>
  <c r="G58" i="194"/>
  <c r="G59" i="194"/>
  <c r="G60" i="194"/>
  <c r="G61" i="194"/>
  <c r="G10" i="227"/>
  <c r="G11" i="227"/>
  <c r="G12" i="227"/>
  <c r="G13" i="227"/>
  <c r="G14" i="227"/>
  <c r="G15" i="227"/>
  <c r="G16" i="227"/>
  <c r="G17" i="227"/>
  <c r="G18" i="227"/>
  <c r="G19" i="227"/>
  <c r="G20" i="227"/>
  <c r="G21" i="227"/>
  <c r="G22" i="227"/>
  <c r="G23" i="227"/>
  <c r="G24" i="227"/>
  <c r="G25" i="227"/>
  <c r="G26" i="227"/>
  <c r="G27" i="227"/>
  <c r="G28" i="227"/>
  <c r="G29" i="227"/>
  <c r="G30" i="227"/>
  <c r="G70" i="227"/>
  <c r="G9" i="227"/>
  <c r="B71" i="227"/>
  <c r="G4" i="227"/>
  <c r="G10" i="225"/>
  <c r="G11" i="225"/>
  <c r="G12" i="225"/>
  <c r="G13" i="225"/>
  <c r="G14" i="225"/>
  <c r="G15" i="225"/>
  <c r="G16" i="225"/>
  <c r="G17" i="225"/>
  <c r="G18" i="225"/>
  <c r="G19" i="225"/>
  <c r="G20" i="225"/>
  <c r="G21" i="225"/>
  <c r="G22" i="225"/>
  <c r="G23" i="225"/>
  <c r="G24" i="225"/>
  <c r="G25" i="225"/>
  <c r="G26" i="225"/>
  <c r="G27" i="225"/>
  <c r="G28" i="225"/>
  <c r="G29" i="225"/>
  <c r="G30" i="225"/>
  <c r="G31" i="225"/>
  <c r="G32" i="225"/>
  <c r="G33" i="225"/>
  <c r="G34" i="225"/>
  <c r="G35" i="225"/>
  <c r="G36" i="225"/>
  <c r="G37" i="225"/>
  <c r="G38" i="225"/>
  <c r="G39" i="225"/>
  <c r="G40" i="225"/>
  <c r="G41" i="225"/>
  <c r="G42" i="225"/>
  <c r="G43" i="225"/>
  <c r="G44" i="225"/>
  <c r="G45" i="225"/>
  <c r="G46" i="225"/>
  <c r="G47" i="225"/>
  <c r="G48" i="225"/>
  <c r="G49" i="225"/>
  <c r="G50" i="225"/>
  <c r="G51" i="225"/>
  <c r="G52" i="225"/>
  <c r="G53" i="225"/>
  <c r="G54" i="225"/>
  <c r="G55" i="225"/>
  <c r="G56" i="225"/>
  <c r="G57" i="225"/>
  <c r="G58" i="225"/>
  <c r="G59" i="225"/>
  <c r="G60" i="225"/>
  <c r="G61" i="225"/>
  <c r="G62" i="225"/>
  <c r="G63" i="225"/>
  <c r="G64" i="225"/>
  <c r="G65" i="225"/>
  <c r="G66" i="225"/>
  <c r="G67" i="225"/>
  <c r="G68" i="225"/>
  <c r="G69" i="225"/>
  <c r="G70" i="225"/>
  <c r="G71" i="225"/>
  <c r="G72" i="225"/>
  <c r="G73" i="225"/>
  <c r="G74" i="225"/>
  <c r="G75" i="225"/>
  <c r="G76" i="225"/>
  <c r="G77" i="225"/>
  <c r="G9" i="225"/>
  <c r="B78" i="225"/>
  <c r="G4" i="225"/>
  <c r="G4" i="224"/>
  <c r="G10" i="224"/>
  <c r="G11" i="224"/>
  <c r="G12" i="224"/>
  <c r="G13" i="224"/>
  <c r="G14" i="224"/>
  <c r="G15" i="224"/>
  <c r="G16" i="224"/>
  <c r="G17" i="224"/>
  <c r="G18" i="224"/>
  <c r="G19" i="224"/>
  <c r="G20" i="224"/>
  <c r="G21" i="224"/>
  <c r="G22" i="224"/>
  <c r="G23" i="224"/>
  <c r="G24" i="224"/>
  <c r="G25" i="224"/>
  <c r="G26" i="224"/>
  <c r="G27" i="224"/>
  <c r="G28" i="224"/>
  <c r="G29" i="224"/>
  <c r="G30" i="224"/>
  <c r="G31" i="224"/>
  <c r="G32" i="224"/>
  <c r="G33" i="224"/>
  <c r="G34" i="224"/>
  <c r="G51" i="224"/>
  <c r="B52" i="224"/>
  <c r="G10" i="223"/>
  <c r="G11" i="223"/>
  <c r="G12" i="223"/>
  <c r="G13" i="223"/>
  <c r="G14" i="223"/>
  <c r="G15" i="223"/>
  <c r="G16" i="223"/>
  <c r="G17" i="223"/>
  <c r="G18" i="223"/>
  <c r="G19" i="223"/>
  <c r="G20" i="223"/>
  <c r="G21" i="223"/>
  <c r="G22" i="223"/>
  <c r="G23" i="223"/>
  <c r="G24" i="223"/>
  <c r="G25" i="223"/>
  <c r="G26" i="223"/>
  <c r="G27" i="223"/>
  <c r="G28" i="223"/>
  <c r="G29" i="223"/>
  <c r="G30" i="223"/>
  <c r="G31" i="223"/>
  <c r="G32" i="223"/>
  <c r="G33" i="223"/>
  <c r="G34" i="223"/>
  <c r="G35" i="223"/>
  <c r="G36" i="223"/>
  <c r="G37" i="223"/>
  <c r="G38" i="223"/>
  <c r="G39" i="223"/>
  <c r="G40" i="223"/>
  <c r="G41" i="223"/>
  <c r="G42" i="223"/>
  <c r="G43" i="223"/>
  <c r="G44" i="223"/>
  <c r="G45" i="223"/>
  <c r="G46" i="223"/>
  <c r="G47" i="223"/>
  <c r="G48" i="223"/>
  <c r="G49" i="223"/>
  <c r="G50" i="223"/>
  <c r="G51" i="223"/>
  <c r="G52" i="223"/>
  <c r="G53" i="223"/>
  <c r="G54" i="223"/>
  <c r="G55" i="223"/>
  <c r="G56" i="223"/>
  <c r="G57" i="223"/>
  <c r="G58" i="223"/>
  <c r="G59" i="223"/>
  <c r="G60" i="223"/>
  <c r="G61" i="223"/>
  <c r="G62" i="223"/>
  <c r="G63" i="223"/>
  <c r="G64" i="223"/>
  <c r="G65" i="223"/>
  <c r="G66" i="223"/>
  <c r="G9" i="223"/>
  <c r="B67" i="223"/>
  <c r="G10" i="222"/>
  <c r="G11" i="222"/>
  <c r="G12" i="222"/>
  <c r="G13" i="222"/>
  <c r="G14" i="222"/>
  <c r="G15" i="222"/>
  <c r="G16" i="222"/>
  <c r="G17" i="222"/>
  <c r="G18" i="222"/>
  <c r="G19" i="222"/>
  <c r="G20" i="222"/>
  <c r="G21" i="222"/>
  <c r="G22" i="222"/>
  <c r="G23" i="222"/>
  <c r="G24" i="222"/>
  <c r="G25" i="222"/>
  <c r="G26" i="222"/>
  <c r="G27" i="222"/>
  <c r="G28" i="222"/>
  <c r="G29" i="222"/>
  <c r="G30" i="222"/>
  <c r="G31" i="222"/>
  <c r="G32" i="222"/>
  <c r="G33" i="222"/>
  <c r="G34" i="222"/>
  <c r="G35" i="222"/>
  <c r="G36" i="222"/>
  <c r="G37" i="222"/>
  <c r="G38" i="222"/>
  <c r="G39" i="222"/>
  <c r="G40" i="222"/>
  <c r="G41" i="222"/>
  <c r="G42" i="222"/>
  <c r="G43" i="222"/>
  <c r="G44" i="222"/>
  <c r="G45" i="222"/>
  <c r="G46" i="222"/>
  <c r="G47" i="222"/>
  <c r="G48" i="222"/>
  <c r="G49" i="222"/>
  <c r="G50" i="222"/>
  <c r="G51" i="222"/>
  <c r="G52" i="222"/>
  <c r="G53" i="222"/>
  <c r="G54" i="222"/>
  <c r="G55" i="222"/>
  <c r="G56" i="222"/>
  <c r="G57" i="222"/>
  <c r="G58" i="222"/>
  <c r="G59" i="222"/>
  <c r="G60" i="222"/>
  <c r="G61" i="222"/>
  <c r="G62" i="222"/>
  <c r="G63" i="222"/>
  <c r="G64" i="222"/>
  <c r="G65" i="222"/>
  <c r="G66" i="222"/>
  <c r="G67" i="222"/>
  <c r="G68" i="222"/>
  <c r="G69" i="222"/>
  <c r="G70" i="222"/>
  <c r="G71" i="222"/>
  <c r="G9" i="222"/>
  <c r="B72" i="222"/>
  <c r="G4" i="222"/>
  <c r="G10" i="220"/>
  <c r="G11" i="220"/>
  <c r="G12" i="220"/>
  <c r="G13" i="220"/>
  <c r="G14" i="220"/>
  <c r="G15" i="220"/>
  <c r="G16" i="220"/>
  <c r="G17" i="220"/>
  <c r="G18" i="220"/>
  <c r="G19" i="220"/>
  <c r="G20" i="220"/>
  <c r="G21" i="220"/>
  <c r="G22" i="220"/>
  <c r="G23" i="220"/>
  <c r="G24" i="220"/>
  <c r="G25" i="220"/>
  <c r="G26" i="220"/>
  <c r="G27" i="220"/>
  <c r="G28" i="220"/>
  <c r="G29" i="220"/>
  <c r="G30" i="220"/>
  <c r="G31" i="220"/>
  <c r="G32" i="220"/>
  <c r="G33" i="220"/>
  <c r="G34" i="220"/>
  <c r="G35" i="220"/>
  <c r="G36" i="220"/>
  <c r="G37" i="220"/>
  <c r="G38" i="220"/>
  <c r="G39" i="220"/>
  <c r="G40" i="220"/>
  <c r="G41" i="220"/>
  <c r="G42" i="220"/>
  <c r="G43" i="220"/>
  <c r="G44" i="220"/>
  <c r="G45" i="220"/>
  <c r="G46" i="220"/>
  <c r="G47" i="220"/>
  <c r="G48" i="220"/>
  <c r="G49" i="220"/>
  <c r="G50" i="220"/>
  <c r="G51" i="220"/>
  <c r="G52" i="220"/>
  <c r="G53" i="220"/>
  <c r="G54" i="220"/>
  <c r="G55" i="220"/>
  <c r="G56" i="220"/>
  <c r="G57" i="220"/>
  <c r="G58" i="220"/>
  <c r="G59" i="220"/>
  <c r="G60" i="220"/>
  <c r="G61" i="220"/>
  <c r="G62" i="220"/>
  <c r="G63" i="220"/>
  <c r="G64" i="220"/>
  <c r="G65" i="220"/>
  <c r="G66" i="220"/>
  <c r="G67" i="220"/>
  <c r="G68" i="220"/>
  <c r="G69" i="220"/>
  <c r="G70" i="220"/>
  <c r="G71" i="220"/>
  <c r="G72" i="220"/>
  <c r="G73" i="220"/>
  <c r="G9" i="220"/>
  <c r="B74" i="220"/>
  <c r="G4" i="220"/>
  <c r="G10" i="219"/>
  <c r="G11" i="219"/>
  <c r="G12" i="219"/>
  <c r="G13" i="219"/>
  <c r="G14" i="219"/>
  <c r="G15" i="219"/>
  <c r="G16" i="219"/>
  <c r="G17" i="219"/>
  <c r="G18" i="219"/>
  <c r="G19" i="219"/>
  <c r="G20" i="219"/>
  <c r="G21" i="219"/>
  <c r="G22" i="219"/>
  <c r="G23" i="219"/>
  <c r="G24" i="219"/>
  <c r="G25" i="219"/>
  <c r="G26" i="219"/>
  <c r="G27" i="219"/>
  <c r="G28" i="219"/>
  <c r="G29" i="219"/>
  <c r="G30" i="219"/>
  <c r="G31" i="219"/>
  <c r="G32" i="219"/>
  <c r="G33" i="219"/>
  <c r="G34" i="219"/>
  <c r="G35" i="219"/>
  <c r="G36" i="219"/>
  <c r="G37" i="219"/>
  <c r="G38" i="219"/>
  <c r="G39" i="219"/>
  <c r="G40" i="219"/>
  <c r="G41" i="219"/>
  <c r="G42" i="219"/>
  <c r="G43" i="219"/>
  <c r="G44" i="219"/>
  <c r="G45" i="219"/>
  <c r="G46" i="219"/>
  <c r="G47" i="219"/>
  <c r="G48" i="219"/>
  <c r="G49" i="219"/>
  <c r="G50" i="219"/>
  <c r="G51" i="219"/>
  <c r="G52" i="219"/>
  <c r="G53" i="219"/>
  <c r="G54" i="219"/>
  <c r="G55" i="219"/>
  <c r="G56" i="219"/>
  <c r="G57" i="219"/>
  <c r="G58" i="219"/>
  <c r="G59" i="219"/>
  <c r="G60" i="219"/>
  <c r="G61" i="219"/>
  <c r="G62" i="219"/>
  <c r="G63" i="219"/>
  <c r="G64" i="219"/>
  <c r="G65" i="219"/>
  <c r="G66" i="219"/>
  <c r="G67" i="219"/>
  <c r="G68" i="219"/>
  <c r="G69" i="219"/>
  <c r="G70" i="219"/>
  <c r="G71" i="219"/>
  <c r="G72" i="219"/>
  <c r="G73" i="219"/>
  <c r="G74" i="219"/>
  <c r="G75" i="219"/>
  <c r="G76" i="219"/>
  <c r="G77" i="219"/>
  <c r="G78" i="219"/>
  <c r="G9" i="219"/>
  <c r="B79" i="219"/>
  <c r="G4" i="219"/>
  <c r="B66" i="217"/>
  <c r="G10" i="217"/>
  <c r="G11" i="217"/>
  <c r="G12" i="217"/>
  <c r="G13" i="217"/>
  <c r="G14" i="217"/>
  <c r="G15" i="217"/>
  <c r="G16" i="217"/>
  <c r="G17" i="217"/>
  <c r="G18" i="217"/>
  <c r="G19" i="217"/>
  <c r="G20" i="217"/>
  <c r="G21" i="217"/>
  <c r="G22" i="217"/>
  <c r="G23" i="217"/>
  <c r="G24" i="217"/>
  <c r="G25" i="217"/>
  <c r="G26" i="217"/>
  <c r="G27" i="217"/>
  <c r="G28" i="217"/>
  <c r="G29" i="217"/>
  <c r="G30" i="217"/>
  <c r="G31" i="217"/>
  <c r="G32" i="217"/>
  <c r="G33" i="217"/>
  <c r="G34" i="217"/>
  <c r="G35" i="217"/>
  <c r="G36" i="217"/>
  <c r="G37" i="217"/>
  <c r="G38" i="217"/>
  <c r="G39" i="217"/>
  <c r="G40" i="217"/>
  <c r="G41" i="217"/>
  <c r="G42" i="217"/>
  <c r="G43" i="217"/>
  <c r="G44" i="217"/>
  <c r="G45" i="217"/>
  <c r="G46" i="217"/>
  <c r="G47" i="217"/>
  <c r="G48" i="217"/>
  <c r="G49" i="217"/>
  <c r="G50" i="217"/>
  <c r="G51" i="217"/>
  <c r="G52" i="217"/>
  <c r="G53" i="217"/>
  <c r="G54" i="217"/>
  <c r="G55" i="217"/>
  <c r="G56" i="217"/>
  <c r="G57" i="217"/>
  <c r="G58" i="217"/>
  <c r="G59" i="217"/>
  <c r="G60" i="217"/>
  <c r="G9" i="217"/>
  <c r="G4" i="217"/>
  <c r="B65" i="243"/>
  <c r="G9" i="243"/>
  <c r="G10" i="243"/>
  <c r="G11" i="243"/>
  <c r="G4" i="243"/>
  <c r="G16" i="243"/>
  <c r="G10" i="179"/>
  <c r="G11" i="179"/>
  <c r="G12" i="179"/>
  <c r="G13" i="179"/>
  <c r="G14" i="179"/>
  <c r="G15" i="179"/>
  <c r="G16" i="179"/>
  <c r="G17" i="179"/>
  <c r="G18" i="179"/>
  <c r="G19" i="179"/>
  <c r="G20" i="179"/>
  <c r="G21" i="179"/>
  <c r="G22" i="179"/>
  <c r="G23" i="179"/>
  <c r="G24" i="179"/>
  <c r="G25" i="179"/>
  <c r="G26" i="179"/>
  <c r="G27" i="179"/>
  <c r="G28" i="179"/>
  <c r="G29" i="179"/>
  <c r="G30" i="179"/>
  <c r="G31" i="179"/>
  <c r="G32" i="179"/>
  <c r="G33" i="179"/>
  <c r="G34" i="179"/>
  <c r="G35" i="179"/>
  <c r="G36" i="179"/>
  <c r="G37" i="179"/>
  <c r="G38" i="179"/>
  <c r="G39" i="179"/>
  <c r="G40" i="179"/>
  <c r="G41" i="179"/>
  <c r="G42" i="179"/>
  <c r="G43" i="179"/>
  <c r="G44" i="179"/>
  <c r="G45" i="179"/>
  <c r="G46" i="179"/>
  <c r="G47" i="179"/>
  <c r="G48" i="179"/>
  <c r="G49" i="179"/>
  <c r="G50" i="179"/>
  <c r="G51" i="179"/>
  <c r="G52" i="179"/>
  <c r="G53" i="179"/>
  <c r="G54" i="179"/>
  <c r="G55" i="179"/>
  <c r="G56" i="179"/>
  <c r="G57" i="179"/>
  <c r="G58" i="179"/>
  <c r="G59" i="179"/>
  <c r="G60" i="179"/>
  <c r="G61" i="179"/>
  <c r="G62" i="179"/>
  <c r="G63" i="179"/>
  <c r="G64" i="179"/>
  <c r="G65" i="179"/>
  <c r="G66" i="179"/>
  <c r="G67" i="179"/>
  <c r="G68" i="179"/>
  <c r="G69" i="179"/>
  <c r="G70" i="179"/>
  <c r="G71" i="179"/>
  <c r="G72" i="179"/>
  <c r="G73" i="179"/>
  <c r="G74" i="179"/>
  <c r="B75" i="179"/>
  <c r="G10" i="177"/>
  <c r="G11" i="177"/>
  <c r="G12" i="177"/>
  <c r="G13" i="177"/>
  <c r="G14" i="177"/>
  <c r="G15" i="177"/>
  <c r="G16" i="177"/>
  <c r="G17" i="177"/>
  <c r="G18" i="177"/>
  <c r="G19" i="177"/>
  <c r="G20" i="177"/>
  <c r="G21" i="177"/>
  <c r="G22" i="177"/>
  <c r="G23" i="177"/>
  <c r="G24" i="177"/>
  <c r="G25" i="177"/>
  <c r="G26" i="177"/>
  <c r="G27" i="177"/>
  <c r="G28" i="177"/>
  <c r="G29" i="177"/>
  <c r="G30" i="177"/>
  <c r="G31" i="177"/>
  <c r="G32" i="177"/>
  <c r="G33" i="177"/>
  <c r="G34" i="177"/>
  <c r="G35" i="177"/>
  <c r="G36" i="177"/>
  <c r="G37" i="177"/>
  <c r="G38" i="177"/>
  <c r="G39" i="177"/>
  <c r="G40" i="177"/>
  <c r="G41" i="177"/>
  <c r="G42" i="177"/>
  <c r="G43" i="177"/>
  <c r="G44" i="177"/>
  <c r="G45" i="177"/>
  <c r="G46" i="177"/>
  <c r="G47" i="177"/>
  <c r="G48" i="177"/>
  <c r="G49" i="177"/>
  <c r="G50" i="177"/>
  <c r="G51" i="177"/>
  <c r="G52" i="177"/>
  <c r="G53" i="177"/>
  <c r="G54" i="177"/>
  <c r="G55" i="177"/>
  <c r="G56" i="177"/>
  <c r="G57" i="177"/>
  <c r="G58" i="177"/>
  <c r="G59" i="177"/>
  <c r="G60" i="177"/>
  <c r="G61" i="177"/>
  <c r="G62" i="177"/>
  <c r="G63" i="177"/>
  <c r="G64" i="177"/>
  <c r="G65" i="177"/>
  <c r="G66" i="177"/>
  <c r="G67" i="177"/>
  <c r="G68" i="177"/>
  <c r="G69" i="177"/>
  <c r="G70" i="177"/>
  <c r="G71" i="177"/>
  <c r="G72" i="177"/>
  <c r="G73" i="177"/>
  <c r="G74" i="177"/>
  <c r="G75" i="177"/>
  <c r="G76" i="177"/>
  <c r="G77" i="177"/>
  <c r="G78" i="177"/>
  <c r="B79" i="177"/>
  <c r="G10" i="176"/>
  <c r="G11" i="176"/>
  <c r="G12" i="176"/>
  <c r="G13" i="176"/>
  <c r="G14" i="176"/>
  <c r="G15" i="176"/>
  <c r="G16" i="176"/>
  <c r="G17" i="176"/>
  <c r="G18" i="176"/>
  <c r="G19" i="176"/>
  <c r="G20" i="176"/>
  <c r="G21" i="176"/>
  <c r="G22" i="176"/>
  <c r="G23" i="176"/>
  <c r="G24" i="176"/>
  <c r="G25" i="176"/>
  <c r="G26" i="176"/>
  <c r="G27" i="176"/>
  <c r="G28" i="176"/>
  <c r="G29" i="176"/>
  <c r="G30" i="176"/>
  <c r="G31" i="176"/>
  <c r="G32" i="176"/>
  <c r="G33" i="176"/>
  <c r="G34" i="176"/>
  <c r="G35" i="176"/>
  <c r="G36" i="176"/>
  <c r="G37" i="176"/>
  <c r="G38" i="176"/>
  <c r="G39" i="176"/>
  <c r="G40" i="176"/>
  <c r="G41" i="176"/>
  <c r="G42" i="176"/>
  <c r="G43" i="176"/>
  <c r="G44" i="176"/>
  <c r="G45" i="176"/>
  <c r="G46" i="176"/>
  <c r="G47" i="176"/>
  <c r="G48" i="176"/>
  <c r="G49" i="176"/>
  <c r="G50" i="176"/>
  <c r="G51" i="176"/>
  <c r="G52" i="176"/>
  <c r="G53" i="176"/>
  <c r="G54" i="176"/>
  <c r="G55" i="176"/>
  <c r="G56" i="176"/>
  <c r="G57" i="176"/>
  <c r="G58" i="176"/>
  <c r="G59" i="176"/>
  <c r="G60" i="176"/>
  <c r="G61" i="176"/>
  <c r="G62" i="176"/>
  <c r="G63" i="176"/>
  <c r="G64" i="176"/>
  <c r="G65" i="176"/>
  <c r="G66" i="176"/>
  <c r="G67" i="176"/>
  <c r="G68" i="176"/>
  <c r="G69" i="176"/>
  <c r="G70" i="176"/>
  <c r="G71" i="176"/>
  <c r="G72" i="176"/>
  <c r="G73" i="176"/>
  <c r="G74" i="176"/>
  <c r="G75" i="176"/>
  <c r="G76" i="176"/>
  <c r="B77" i="176"/>
  <c r="G10" i="175"/>
  <c r="G11" i="175"/>
  <c r="G12" i="175"/>
  <c r="G13" i="175"/>
  <c r="G14" i="175"/>
  <c r="G15" i="175"/>
  <c r="G16" i="175"/>
  <c r="G17" i="175"/>
  <c r="G18" i="175"/>
  <c r="G19" i="175"/>
  <c r="G20" i="175"/>
  <c r="G21" i="175"/>
  <c r="G22" i="175"/>
  <c r="G23" i="175"/>
  <c r="G24" i="175"/>
  <c r="G25" i="175"/>
  <c r="G26" i="175"/>
  <c r="G27" i="175"/>
  <c r="G28" i="175"/>
  <c r="G29" i="175"/>
  <c r="G30" i="175"/>
  <c r="G31" i="175"/>
  <c r="G32" i="175"/>
  <c r="G33" i="175"/>
  <c r="G34" i="175"/>
  <c r="G35" i="175"/>
  <c r="G36" i="175"/>
  <c r="G37" i="175"/>
  <c r="G38" i="175"/>
  <c r="G39" i="175"/>
  <c r="G40" i="175"/>
  <c r="G41" i="175"/>
  <c r="G42" i="175"/>
  <c r="G43" i="175"/>
  <c r="G44" i="175"/>
  <c r="G45" i="175"/>
  <c r="G46" i="175"/>
  <c r="G47" i="175"/>
  <c r="G48" i="175"/>
  <c r="G49" i="175"/>
  <c r="G50" i="175"/>
  <c r="G51" i="175"/>
  <c r="G52" i="175"/>
  <c r="G53" i="175"/>
  <c r="G54" i="175"/>
  <c r="G55" i="175"/>
  <c r="G56" i="175"/>
  <c r="G57" i="175"/>
  <c r="G58" i="175"/>
  <c r="G59" i="175"/>
  <c r="G60" i="175"/>
  <c r="G61" i="175"/>
  <c r="G62" i="175"/>
  <c r="G63" i="175"/>
  <c r="G64" i="175"/>
  <c r="G65" i="175"/>
  <c r="G66" i="175"/>
  <c r="G67" i="175"/>
  <c r="G68" i="175"/>
  <c r="G69" i="175"/>
  <c r="G70" i="175"/>
  <c r="G71" i="175"/>
  <c r="G72" i="175"/>
  <c r="G73" i="175"/>
  <c r="G74" i="175"/>
  <c r="G75" i="175"/>
  <c r="G76" i="175"/>
  <c r="G77" i="175"/>
  <c r="G78" i="175"/>
  <c r="B79" i="175"/>
  <c r="B73" i="174"/>
  <c r="G10" i="173"/>
  <c r="G11" i="173"/>
  <c r="G12" i="173"/>
  <c r="G13" i="173"/>
  <c r="G14" i="173"/>
  <c r="G15" i="173"/>
  <c r="G16" i="173"/>
  <c r="G17" i="173"/>
  <c r="G18" i="173"/>
  <c r="G19" i="173"/>
  <c r="G20" i="173"/>
  <c r="G21" i="173"/>
  <c r="G22" i="173"/>
  <c r="G23" i="173"/>
  <c r="G24" i="173"/>
  <c r="G25" i="173"/>
  <c r="G26" i="173"/>
  <c r="G27" i="173"/>
  <c r="G28" i="173"/>
  <c r="G29" i="173"/>
  <c r="G30" i="173"/>
  <c r="G31" i="173"/>
  <c r="G32" i="173"/>
  <c r="G33" i="173"/>
  <c r="G34" i="173"/>
  <c r="G35" i="173"/>
  <c r="G36" i="173"/>
  <c r="G37" i="173"/>
  <c r="G38" i="173"/>
  <c r="G39" i="173"/>
  <c r="G40" i="173"/>
  <c r="G41" i="173"/>
  <c r="G42" i="173"/>
  <c r="G43" i="173"/>
  <c r="G44" i="173"/>
  <c r="G45" i="173"/>
  <c r="G46" i="173"/>
  <c r="G47" i="173"/>
  <c r="G48" i="173"/>
  <c r="G49" i="173"/>
  <c r="G50" i="173"/>
  <c r="G51" i="173"/>
  <c r="G52" i="173"/>
  <c r="G53" i="173"/>
  <c r="G54" i="173"/>
  <c r="G55" i="173"/>
  <c r="G56" i="173"/>
  <c r="G57" i="173"/>
  <c r="G58" i="173"/>
  <c r="G59" i="173"/>
  <c r="G60" i="173"/>
  <c r="G61" i="173"/>
  <c r="G62" i="173"/>
  <c r="G63" i="173"/>
  <c r="G64" i="173"/>
  <c r="G65" i="173"/>
  <c r="G66" i="173"/>
  <c r="G67" i="173"/>
  <c r="G68" i="173"/>
  <c r="G69" i="173"/>
  <c r="G70" i="173"/>
  <c r="G71" i="173"/>
  <c r="G72" i="173"/>
  <c r="B73" i="173"/>
  <c r="G10" i="172"/>
  <c r="G11" i="172"/>
  <c r="G12" i="172"/>
  <c r="G13" i="172"/>
  <c r="G14" i="172"/>
  <c r="G15" i="172"/>
  <c r="G16" i="172"/>
  <c r="G17" i="172"/>
  <c r="G18" i="172"/>
  <c r="G19" i="172"/>
  <c r="G20" i="172"/>
  <c r="G21" i="172"/>
  <c r="G22" i="172"/>
  <c r="G23" i="172"/>
  <c r="G24" i="172"/>
  <c r="G25" i="172"/>
  <c r="G26" i="172"/>
  <c r="G27" i="172"/>
  <c r="G28" i="172"/>
  <c r="G29" i="172"/>
  <c r="G30" i="172"/>
  <c r="G31" i="172"/>
  <c r="G32" i="172"/>
  <c r="G33" i="172"/>
  <c r="G34" i="172"/>
  <c r="G35" i="172"/>
  <c r="G36" i="172"/>
  <c r="G37" i="172"/>
  <c r="G38" i="172"/>
  <c r="G39" i="172"/>
  <c r="G40" i="172"/>
  <c r="G41" i="172"/>
  <c r="G42" i="172"/>
  <c r="G43" i="172"/>
  <c r="G44" i="172"/>
  <c r="G45" i="172"/>
  <c r="G46" i="172"/>
  <c r="G47" i="172"/>
  <c r="G48" i="172"/>
  <c r="G49" i="172"/>
  <c r="G50" i="172"/>
  <c r="G51" i="172"/>
  <c r="G52" i="172"/>
  <c r="G53" i="172"/>
  <c r="G54" i="172"/>
  <c r="G55" i="172"/>
  <c r="G56" i="172"/>
  <c r="G57" i="172"/>
  <c r="G58" i="172"/>
  <c r="G59" i="172"/>
  <c r="G60" i="172"/>
  <c r="G61" i="172"/>
  <c r="G62" i="172"/>
  <c r="G63" i="172"/>
  <c r="G64" i="172"/>
  <c r="G65" i="172"/>
  <c r="G67" i="172"/>
  <c r="G68" i="172"/>
  <c r="G69" i="172"/>
  <c r="G70" i="172"/>
  <c r="G71" i="172"/>
  <c r="G72" i="172"/>
  <c r="B73" i="172"/>
  <c r="G10" i="171"/>
  <c r="G11" i="171"/>
  <c r="G12" i="171"/>
  <c r="G13" i="171"/>
  <c r="G14" i="171"/>
  <c r="G15" i="171"/>
  <c r="G16" i="171"/>
  <c r="G17" i="171"/>
  <c r="G18" i="171"/>
  <c r="G19" i="171"/>
  <c r="G20" i="171"/>
  <c r="G21" i="171"/>
  <c r="G22" i="171"/>
  <c r="G23" i="171"/>
  <c r="G24" i="171"/>
  <c r="G25" i="171"/>
  <c r="G26" i="171"/>
  <c r="G27" i="171"/>
  <c r="G28" i="171"/>
  <c r="G29" i="171"/>
  <c r="G31" i="171"/>
  <c r="G32" i="171"/>
  <c r="G33" i="171"/>
  <c r="G34" i="171"/>
  <c r="G35" i="171"/>
  <c r="G36" i="171"/>
  <c r="G37" i="171"/>
  <c r="G38" i="171"/>
  <c r="G39" i="171"/>
  <c r="G40" i="171"/>
  <c r="G41" i="171"/>
  <c r="G42" i="171"/>
  <c r="G43" i="171"/>
  <c r="G44" i="171"/>
  <c r="G45" i="171"/>
  <c r="G46" i="171"/>
  <c r="G47" i="171"/>
  <c r="G48" i="171"/>
  <c r="G49" i="171"/>
  <c r="G50" i="171"/>
  <c r="G51" i="171"/>
  <c r="G52" i="171"/>
  <c r="G53" i="171"/>
  <c r="G54" i="171"/>
  <c r="G55" i="171"/>
  <c r="G56" i="171"/>
  <c r="G57" i="171"/>
  <c r="G58" i="171"/>
  <c r="G59" i="171"/>
  <c r="G60" i="171"/>
  <c r="G61" i="171"/>
  <c r="G62" i="171"/>
  <c r="G63" i="171"/>
  <c r="G64" i="171"/>
  <c r="G65" i="171"/>
  <c r="G66" i="171"/>
  <c r="G67" i="171"/>
  <c r="G68" i="171"/>
  <c r="G69" i="171"/>
  <c r="G70" i="171"/>
  <c r="G71" i="171"/>
  <c r="G72" i="171"/>
  <c r="G73" i="171"/>
  <c r="G74" i="171"/>
  <c r="G75" i="171"/>
  <c r="G76" i="171"/>
  <c r="B77" i="171"/>
  <c r="B78" i="259"/>
  <c r="G77" i="259"/>
  <c r="G76" i="259"/>
  <c r="G75" i="259"/>
  <c r="G74" i="259"/>
  <c r="G73" i="259"/>
  <c r="G71" i="259"/>
  <c r="G70" i="259"/>
  <c r="G69" i="259"/>
  <c r="G68" i="259"/>
  <c r="G65" i="259"/>
  <c r="G64" i="259"/>
  <c r="G63" i="259"/>
  <c r="G62" i="259"/>
  <c r="G61" i="259"/>
  <c r="G12" i="259"/>
  <c r="G11" i="259"/>
  <c r="G10" i="259"/>
  <c r="G9" i="259"/>
  <c r="B5" i="259"/>
  <c r="G4" i="259"/>
  <c r="B2" i="259"/>
  <c r="E1" i="259"/>
  <c r="B1" i="259"/>
  <c r="B79" i="258"/>
  <c r="G78" i="258"/>
  <c r="G77" i="258"/>
  <c r="G76" i="258"/>
  <c r="G75" i="258"/>
  <c r="G74" i="258"/>
  <c r="G73" i="258"/>
  <c r="G71" i="258"/>
  <c r="G70" i="258"/>
  <c r="G69" i="258"/>
  <c r="G68" i="258"/>
  <c r="G65" i="258"/>
  <c r="G64" i="258"/>
  <c r="G63" i="258"/>
  <c r="G62" i="258"/>
  <c r="G61" i="258"/>
  <c r="G12" i="258"/>
  <c r="G11" i="258"/>
  <c r="G10" i="258"/>
  <c r="G9" i="258"/>
  <c r="B5" i="258"/>
  <c r="G4" i="258"/>
  <c r="B2" i="258"/>
  <c r="E1" i="258"/>
  <c r="B1" i="258"/>
  <c r="B77" i="232"/>
  <c r="G4" i="232"/>
  <c r="G61" i="232"/>
  <c r="G62" i="232"/>
  <c r="G63" i="232"/>
  <c r="G64" i="232"/>
  <c r="G65" i="232"/>
  <c r="G66" i="232"/>
  <c r="G67" i="232"/>
  <c r="G68" i="232"/>
  <c r="G69" i="232"/>
  <c r="G70" i="232"/>
  <c r="G71" i="232"/>
  <c r="G72" i="232"/>
  <c r="G73" i="232"/>
  <c r="G74" i="232"/>
  <c r="G75" i="232"/>
  <c r="G76" i="232"/>
  <c r="G9" i="232"/>
  <c r="G10" i="232"/>
  <c r="G11" i="232"/>
  <c r="B137" i="214"/>
  <c r="B73" i="214"/>
  <c r="B70" i="214"/>
  <c r="E69" i="214"/>
  <c r="B69" i="214"/>
  <c r="B68" i="214"/>
  <c r="G113" i="214"/>
  <c r="G10" i="214"/>
  <c r="G11" i="214"/>
  <c r="G12" i="214"/>
  <c r="G13" i="214"/>
  <c r="G14" i="214"/>
  <c r="G15" i="214"/>
  <c r="G16" i="214"/>
  <c r="G17" i="214"/>
  <c r="G18" i="214"/>
  <c r="G19" i="214"/>
  <c r="G20" i="214"/>
  <c r="G21" i="214"/>
  <c r="G22" i="214"/>
  <c r="G23" i="214"/>
  <c r="G24" i="214"/>
  <c r="G25" i="214"/>
  <c r="G26" i="214"/>
  <c r="G27" i="214"/>
  <c r="G28" i="214"/>
  <c r="G29" i="214"/>
  <c r="G30" i="214"/>
  <c r="G31" i="214"/>
  <c r="G32" i="214"/>
  <c r="G33" i="214"/>
  <c r="G34" i="214"/>
  <c r="G35" i="214"/>
  <c r="G36" i="214"/>
  <c r="G37" i="214"/>
  <c r="G38" i="214"/>
  <c r="G39" i="214"/>
  <c r="G40" i="214"/>
  <c r="G41" i="214"/>
  <c r="G42" i="214"/>
  <c r="G43" i="214"/>
  <c r="G44" i="214"/>
  <c r="G45" i="214"/>
  <c r="G46" i="214"/>
  <c r="G47" i="214"/>
  <c r="G48" i="214"/>
  <c r="G49" i="214"/>
  <c r="G50" i="214"/>
  <c r="G51" i="214"/>
  <c r="G52" i="214"/>
  <c r="G53" i="214"/>
  <c r="G54" i="214"/>
  <c r="G55" i="214"/>
  <c r="G56" i="214"/>
  <c r="G57" i="214"/>
  <c r="G58" i="214"/>
  <c r="G59" i="214"/>
  <c r="G60" i="214"/>
  <c r="G61" i="214"/>
  <c r="G62" i="214"/>
  <c r="G67" i="214"/>
  <c r="G79" i="214"/>
  <c r="G80" i="214"/>
  <c r="G81" i="214"/>
  <c r="G82" i="214"/>
  <c r="G83" i="214"/>
  <c r="G84" i="214"/>
  <c r="G85" i="214"/>
  <c r="G86" i="214"/>
  <c r="G87" i="214"/>
  <c r="G88" i="214"/>
  <c r="G89" i="214"/>
  <c r="G90" i="214"/>
  <c r="G91" i="214"/>
  <c r="G92" i="214"/>
  <c r="G93" i="214"/>
  <c r="G94" i="214"/>
  <c r="G95" i="214"/>
  <c r="G96" i="214"/>
  <c r="G97" i="214"/>
  <c r="G98" i="214"/>
  <c r="G99" i="214"/>
  <c r="G100" i="214"/>
  <c r="G101" i="214"/>
  <c r="G102" i="214"/>
  <c r="G103" i="214"/>
  <c r="G104" i="214"/>
  <c r="G105" i="214"/>
  <c r="G106" i="214"/>
  <c r="G107" i="214"/>
  <c r="G108" i="214"/>
  <c r="G109" i="214"/>
  <c r="G110" i="214"/>
  <c r="G111" i="214"/>
  <c r="G112" i="214"/>
  <c r="G73" i="229"/>
  <c r="G10" i="229"/>
  <c r="G11" i="229"/>
  <c r="G12" i="229"/>
  <c r="G13" i="229"/>
  <c r="G14" i="229"/>
  <c r="G15" i="229"/>
  <c r="G16" i="229"/>
  <c r="G17" i="229"/>
  <c r="G18" i="229"/>
  <c r="G19" i="229"/>
  <c r="G20" i="229"/>
  <c r="G21" i="229"/>
  <c r="G22" i="229"/>
  <c r="G23" i="229"/>
  <c r="G24" i="229"/>
  <c r="G25" i="229"/>
  <c r="G26" i="229"/>
  <c r="G27" i="229"/>
  <c r="G28" i="229"/>
  <c r="G29" i="229"/>
  <c r="G30" i="229"/>
  <c r="G31" i="229"/>
  <c r="G32" i="229"/>
  <c r="G33" i="229"/>
  <c r="G34" i="229"/>
  <c r="G35" i="229"/>
  <c r="G36" i="229"/>
  <c r="G37" i="229"/>
  <c r="G38" i="229"/>
  <c r="G39" i="229"/>
  <c r="G40" i="229"/>
  <c r="G41" i="229"/>
  <c r="G42" i="229"/>
  <c r="G43" i="229"/>
  <c r="G44" i="229"/>
  <c r="G45" i="229"/>
  <c r="G46" i="229"/>
  <c r="G47" i="229"/>
  <c r="G48" i="229"/>
  <c r="G49" i="229"/>
  <c r="G50" i="229"/>
  <c r="G51" i="229"/>
  <c r="G52" i="229"/>
  <c r="G53" i="229"/>
  <c r="G54" i="229"/>
  <c r="G55" i="229"/>
  <c r="G56" i="229"/>
  <c r="G57" i="229"/>
  <c r="G58" i="229"/>
  <c r="G59" i="229"/>
  <c r="G60" i="229"/>
  <c r="G61" i="229"/>
  <c r="G62" i="229"/>
  <c r="G63" i="229"/>
  <c r="G64" i="229"/>
  <c r="G65" i="229"/>
  <c r="G66" i="229"/>
  <c r="G67" i="229"/>
  <c r="G68" i="229"/>
  <c r="G69" i="229"/>
  <c r="G70" i="229"/>
  <c r="G71" i="229"/>
  <c r="G72" i="229"/>
  <c r="B74" i="229"/>
  <c r="G4" i="229"/>
  <c r="G9" i="229"/>
  <c r="B281" i="213"/>
  <c r="B217" i="213"/>
  <c r="B214" i="213"/>
  <c r="E213" i="213"/>
  <c r="B213" i="213"/>
  <c r="B212" i="213"/>
  <c r="B148" i="213"/>
  <c r="B145" i="213"/>
  <c r="E144" i="213"/>
  <c r="B144" i="213"/>
  <c r="B143" i="213"/>
  <c r="B78" i="213"/>
  <c r="B75" i="213"/>
  <c r="E74" i="213"/>
  <c r="B74" i="213"/>
  <c r="B73" i="213"/>
  <c r="B79" i="206"/>
  <c r="G10" i="181"/>
  <c r="G11" i="181"/>
  <c r="G12" i="181"/>
  <c r="G13" i="181"/>
  <c r="G14" i="181"/>
  <c r="G15" i="181"/>
  <c r="G16" i="181"/>
  <c r="G17" i="181"/>
  <c r="G18" i="181"/>
  <c r="G19" i="181"/>
  <c r="G20" i="181"/>
  <c r="G21" i="181"/>
  <c r="G22" i="181"/>
  <c r="G23" i="181"/>
  <c r="G24" i="181"/>
  <c r="G25" i="181"/>
  <c r="G26" i="181"/>
  <c r="G27" i="181"/>
  <c r="G28" i="181"/>
  <c r="G29" i="181"/>
  <c r="G30" i="181"/>
  <c r="G31" i="181"/>
  <c r="G32" i="181"/>
  <c r="G33" i="181"/>
  <c r="G34" i="181"/>
  <c r="G35" i="181"/>
  <c r="G36" i="181"/>
  <c r="G37" i="181"/>
  <c r="G38" i="181"/>
  <c r="G39" i="181"/>
  <c r="G40" i="181"/>
  <c r="G41" i="181"/>
  <c r="G42" i="181"/>
  <c r="G43" i="181"/>
  <c r="G44" i="181"/>
  <c r="G45" i="181"/>
  <c r="G46" i="181"/>
  <c r="G47" i="181"/>
  <c r="G48" i="181"/>
  <c r="G49" i="181"/>
  <c r="G50" i="181"/>
  <c r="G51" i="181"/>
  <c r="G52" i="181"/>
  <c r="G53" i="181"/>
  <c r="G54" i="181"/>
  <c r="G55" i="181"/>
  <c r="G56" i="181"/>
  <c r="G57" i="181"/>
  <c r="G58" i="181"/>
  <c r="G59" i="181"/>
  <c r="G60" i="181"/>
  <c r="G61" i="181"/>
  <c r="B62" i="181"/>
  <c r="B71" i="182"/>
  <c r="G10" i="182"/>
  <c r="G11" i="182"/>
  <c r="G12" i="182"/>
  <c r="G13" i="182"/>
  <c r="G14" i="182"/>
  <c r="G15" i="182"/>
  <c r="G16" i="182"/>
  <c r="G17" i="182"/>
  <c r="G18" i="182"/>
  <c r="G19" i="182"/>
  <c r="G20" i="182"/>
  <c r="G21" i="182"/>
  <c r="G22" i="182"/>
  <c r="G23" i="182"/>
  <c r="G24" i="182"/>
  <c r="G25" i="182"/>
  <c r="G26" i="182"/>
  <c r="G27" i="182"/>
  <c r="G28" i="182"/>
  <c r="G29" i="182"/>
  <c r="G30" i="182"/>
  <c r="G31" i="182"/>
  <c r="G32" i="182"/>
  <c r="G33" i="182"/>
  <c r="G34" i="182"/>
  <c r="G35" i="182"/>
  <c r="G36" i="182"/>
  <c r="G37" i="182"/>
  <c r="G38" i="182"/>
  <c r="G39" i="182"/>
  <c r="G40" i="182"/>
  <c r="G41" i="182"/>
  <c r="G42" i="182"/>
  <c r="G43" i="182"/>
  <c r="G44" i="182"/>
  <c r="G45" i="182"/>
  <c r="G46" i="182"/>
  <c r="G47" i="182"/>
  <c r="G48" i="182"/>
  <c r="G49" i="182"/>
  <c r="G50" i="182"/>
  <c r="G51" i="182"/>
  <c r="G52" i="182"/>
  <c r="G53" i="182"/>
  <c r="G54" i="182"/>
  <c r="G55" i="182"/>
  <c r="G56" i="182"/>
  <c r="G57" i="182"/>
  <c r="G58" i="182"/>
  <c r="G59" i="182"/>
  <c r="G60" i="182"/>
  <c r="G61" i="182"/>
  <c r="G62" i="182"/>
  <c r="G63" i="182"/>
  <c r="G64" i="182"/>
  <c r="G65" i="182"/>
  <c r="G66" i="182"/>
  <c r="G67" i="182"/>
  <c r="G68" i="182"/>
  <c r="G69" i="182"/>
  <c r="G70" i="182"/>
  <c r="B71" i="183"/>
  <c r="G10" i="183"/>
  <c r="G11" i="183"/>
  <c r="G12" i="183"/>
  <c r="G13" i="183"/>
  <c r="G14" i="183"/>
  <c r="G15" i="183"/>
  <c r="G16" i="183"/>
  <c r="G17" i="183"/>
  <c r="G18" i="183"/>
  <c r="G19" i="183"/>
  <c r="G20" i="183"/>
  <c r="G21" i="183"/>
  <c r="G22" i="183"/>
  <c r="G23" i="183"/>
  <c r="G24" i="183"/>
  <c r="G25" i="183"/>
  <c r="G26" i="183"/>
  <c r="G27" i="183"/>
  <c r="G28" i="183"/>
  <c r="G29" i="183"/>
  <c r="G30" i="183"/>
  <c r="G31" i="183"/>
  <c r="G32" i="183"/>
  <c r="G33" i="183"/>
  <c r="G34" i="183"/>
  <c r="G35" i="183"/>
  <c r="G36" i="183"/>
  <c r="G37" i="183"/>
  <c r="G38" i="183"/>
  <c r="G39" i="183"/>
  <c r="G40" i="183"/>
  <c r="G41" i="183"/>
  <c r="G42" i="183"/>
  <c r="G43" i="183"/>
  <c r="G44" i="183"/>
  <c r="G45" i="183"/>
  <c r="G46" i="183"/>
  <c r="G47" i="183"/>
  <c r="G48" i="183"/>
  <c r="G49" i="183"/>
  <c r="G50" i="183"/>
  <c r="G51" i="183"/>
  <c r="G52" i="183"/>
  <c r="G53" i="183"/>
  <c r="G54" i="183"/>
  <c r="G55" i="183"/>
  <c r="G56" i="183"/>
  <c r="G57" i="183"/>
  <c r="G58" i="183"/>
  <c r="G59" i="183"/>
  <c r="G60" i="183"/>
  <c r="G61" i="183"/>
  <c r="G62" i="183"/>
  <c r="G63" i="183"/>
  <c r="G64" i="183"/>
  <c r="G65" i="183"/>
  <c r="G66" i="183"/>
  <c r="G67" i="183"/>
  <c r="G68" i="183"/>
  <c r="G69" i="183"/>
  <c r="G70" i="183"/>
  <c r="B74" i="184"/>
  <c r="G10" i="184"/>
  <c r="G11" i="184"/>
  <c r="G12" i="184"/>
  <c r="G13" i="184"/>
  <c r="G14" i="184"/>
  <c r="G15" i="184"/>
  <c r="G16" i="184"/>
  <c r="G17" i="184"/>
  <c r="G18" i="184"/>
  <c r="G19" i="184"/>
  <c r="G20" i="184"/>
  <c r="G21" i="184"/>
  <c r="G22" i="184"/>
  <c r="G23" i="184"/>
  <c r="G24" i="184"/>
  <c r="G25" i="184"/>
  <c r="G26" i="184"/>
  <c r="G27" i="184"/>
  <c r="G28" i="184"/>
  <c r="G29" i="184"/>
  <c r="G30" i="184"/>
  <c r="G31" i="184"/>
  <c r="G32" i="184"/>
  <c r="G33" i="184"/>
  <c r="G34" i="184"/>
  <c r="G35" i="184"/>
  <c r="G36" i="184"/>
  <c r="G37" i="184"/>
  <c r="G38" i="184"/>
  <c r="G39" i="184"/>
  <c r="G40" i="184"/>
  <c r="G41" i="184"/>
  <c r="G42" i="184"/>
  <c r="G43" i="184"/>
  <c r="G44" i="184"/>
  <c r="G45" i="184"/>
  <c r="G46" i="184"/>
  <c r="G47" i="184"/>
  <c r="G48" i="184"/>
  <c r="G49" i="184"/>
  <c r="G50" i="184"/>
  <c r="G51" i="184"/>
  <c r="G52" i="184"/>
  <c r="G53" i="184"/>
  <c r="G54" i="184"/>
  <c r="G55" i="184"/>
  <c r="G56" i="184"/>
  <c r="G57" i="184"/>
  <c r="G58" i="184"/>
  <c r="G59" i="184"/>
  <c r="G60" i="184"/>
  <c r="G61" i="184"/>
  <c r="G62" i="184"/>
  <c r="G63" i="184"/>
  <c r="G64" i="184"/>
  <c r="G65" i="184"/>
  <c r="G66" i="184"/>
  <c r="G67" i="184"/>
  <c r="G68" i="184"/>
  <c r="G69" i="184"/>
  <c r="G70" i="184"/>
  <c r="G71" i="184"/>
  <c r="G72" i="184"/>
  <c r="G73" i="184"/>
  <c r="B71" i="185"/>
  <c r="G10" i="185"/>
  <c r="G11" i="185"/>
  <c r="G12" i="185"/>
  <c r="G13" i="185"/>
  <c r="G14" i="185"/>
  <c r="G15" i="185"/>
  <c r="G16" i="185"/>
  <c r="G17" i="185"/>
  <c r="G18" i="185"/>
  <c r="G19" i="185"/>
  <c r="G20" i="185"/>
  <c r="G21" i="185"/>
  <c r="G22" i="185"/>
  <c r="G23" i="185"/>
  <c r="G24" i="185"/>
  <c r="G25" i="185"/>
  <c r="G26" i="185"/>
  <c r="G27" i="185"/>
  <c r="G28" i="185"/>
  <c r="G29" i="185"/>
  <c r="G30" i="185"/>
  <c r="G31" i="185"/>
  <c r="G32" i="185"/>
  <c r="G33" i="185"/>
  <c r="G34" i="185"/>
  <c r="G35" i="185"/>
  <c r="G36" i="185"/>
  <c r="G37" i="185"/>
  <c r="G38" i="185"/>
  <c r="G39" i="185"/>
  <c r="G40" i="185"/>
  <c r="G41" i="185"/>
  <c r="G42" i="185"/>
  <c r="G43" i="185"/>
  <c r="G44" i="185"/>
  <c r="G45" i="185"/>
  <c r="G46" i="185"/>
  <c r="G47" i="185"/>
  <c r="G48" i="185"/>
  <c r="G49" i="185"/>
  <c r="G50" i="185"/>
  <c r="G51" i="185"/>
  <c r="G52" i="185"/>
  <c r="G53" i="185"/>
  <c r="G54" i="185"/>
  <c r="G55" i="185"/>
  <c r="G56" i="185"/>
  <c r="G57" i="185"/>
  <c r="G58" i="185"/>
  <c r="G59" i="185"/>
  <c r="G60" i="185"/>
  <c r="G61" i="185"/>
  <c r="G62" i="185"/>
  <c r="G63" i="185"/>
  <c r="G64" i="185"/>
  <c r="G65" i="185"/>
  <c r="G66" i="185"/>
  <c r="G67" i="185"/>
  <c r="G68" i="185"/>
  <c r="G69" i="185"/>
  <c r="G70" i="185"/>
  <c r="B75" i="186"/>
  <c r="G10" i="186"/>
  <c r="G11" i="186"/>
  <c r="G12" i="186"/>
  <c r="G13" i="186"/>
  <c r="G14" i="186"/>
  <c r="G15" i="186"/>
  <c r="G16" i="186"/>
  <c r="G17" i="186"/>
  <c r="G18" i="186"/>
  <c r="G19" i="186"/>
  <c r="G20" i="186"/>
  <c r="G21" i="186"/>
  <c r="G22" i="186"/>
  <c r="G23" i="186"/>
  <c r="G24" i="186"/>
  <c r="G25" i="186"/>
  <c r="G26" i="186"/>
  <c r="G27" i="186"/>
  <c r="G28" i="186"/>
  <c r="G29" i="186"/>
  <c r="G30" i="186"/>
  <c r="G31" i="186"/>
  <c r="G32" i="186"/>
  <c r="G33" i="186"/>
  <c r="G34" i="186"/>
  <c r="G35" i="186"/>
  <c r="G36" i="186"/>
  <c r="G37" i="186"/>
  <c r="G38" i="186"/>
  <c r="G39" i="186"/>
  <c r="G40" i="186"/>
  <c r="G41" i="186"/>
  <c r="G42" i="186"/>
  <c r="G43" i="186"/>
  <c r="G44" i="186"/>
  <c r="G45" i="186"/>
  <c r="G46" i="186"/>
  <c r="G47" i="186"/>
  <c r="G48" i="186"/>
  <c r="G49" i="186"/>
  <c r="G50" i="186"/>
  <c r="G51" i="186"/>
  <c r="G52" i="186"/>
  <c r="G53" i="186"/>
  <c r="G54" i="186"/>
  <c r="G55" i="186"/>
  <c r="G56" i="186"/>
  <c r="G57" i="186"/>
  <c r="G58" i="186"/>
  <c r="G59" i="186"/>
  <c r="G60" i="186"/>
  <c r="G61" i="186"/>
  <c r="G62" i="186"/>
  <c r="G63" i="186"/>
  <c r="G64" i="186"/>
  <c r="G65" i="186"/>
  <c r="G66" i="186"/>
  <c r="G67" i="186"/>
  <c r="G69" i="186"/>
  <c r="G70" i="186"/>
  <c r="G71" i="186"/>
  <c r="G72" i="186"/>
  <c r="G73" i="186"/>
  <c r="G74" i="186"/>
  <c r="B75" i="187"/>
  <c r="G10" i="187"/>
  <c r="G11" i="187"/>
  <c r="G12" i="187"/>
  <c r="G13" i="187"/>
  <c r="G14" i="187"/>
  <c r="G15" i="187"/>
  <c r="G16" i="187"/>
  <c r="G17" i="187"/>
  <c r="G18" i="187"/>
  <c r="G19" i="187"/>
  <c r="G20" i="187"/>
  <c r="G21" i="187"/>
  <c r="G22" i="187"/>
  <c r="G23" i="187"/>
  <c r="G24" i="187"/>
  <c r="G25" i="187"/>
  <c r="G26" i="187"/>
  <c r="G27" i="187"/>
  <c r="G28" i="187"/>
  <c r="G29" i="187"/>
  <c r="G30" i="187"/>
  <c r="G31" i="187"/>
  <c r="G32" i="187"/>
  <c r="G33" i="187"/>
  <c r="G34" i="187"/>
  <c r="G35" i="187"/>
  <c r="G36" i="187"/>
  <c r="G37" i="187"/>
  <c r="G38" i="187"/>
  <c r="G39" i="187"/>
  <c r="G40" i="187"/>
  <c r="G41" i="187"/>
  <c r="G42" i="187"/>
  <c r="G43" i="187"/>
  <c r="G44" i="187"/>
  <c r="G45" i="187"/>
  <c r="G46" i="187"/>
  <c r="G47" i="187"/>
  <c r="G48" i="187"/>
  <c r="G49" i="187"/>
  <c r="G50" i="187"/>
  <c r="G51" i="187"/>
  <c r="G52" i="187"/>
  <c r="G53" i="187"/>
  <c r="G54" i="187"/>
  <c r="G55" i="187"/>
  <c r="G56" i="187"/>
  <c r="G57" i="187"/>
  <c r="G58" i="187"/>
  <c r="G59" i="187"/>
  <c r="G60" i="187"/>
  <c r="G61" i="187"/>
  <c r="G62" i="187"/>
  <c r="G63" i="187"/>
  <c r="G64" i="187"/>
  <c r="G65" i="187"/>
  <c r="G66" i="187"/>
  <c r="G67" i="187"/>
  <c r="G68" i="187"/>
  <c r="G69" i="187"/>
  <c r="G70" i="187"/>
  <c r="G71" i="187"/>
  <c r="G72" i="187"/>
  <c r="G73" i="187"/>
  <c r="G74" i="187"/>
  <c r="B74" i="188"/>
  <c r="G10" i="188"/>
  <c r="G11" i="188"/>
  <c r="G12" i="188"/>
  <c r="G14" i="188"/>
  <c r="G16" i="188"/>
  <c r="G18" i="188"/>
  <c r="G19" i="188"/>
  <c r="G20" i="188"/>
  <c r="G21" i="188"/>
  <c r="G22" i="188"/>
  <c r="G23" i="188"/>
  <c r="G24" i="188"/>
  <c r="G25" i="188"/>
  <c r="G26" i="188"/>
  <c r="G27" i="188"/>
  <c r="G28" i="188"/>
  <c r="G29" i="188"/>
  <c r="G30" i="188"/>
  <c r="G31" i="188"/>
  <c r="G32" i="188"/>
  <c r="G33" i="188"/>
  <c r="G34" i="188"/>
  <c r="G35" i="188"/>
  <c r="G36" i="188"/>
  <c r="G37" i="188"/>
  <c r="G38" i="188"/>
  <c r="G39" i="188"/>
  <c r="G40" i="188"/>
  <c r="G41" i="188"/>
  <c r="G42" i="188"/>
  <c r="G43" i="188"/>
  <c r="G44" i="188"/>
  <c r="G45" i="188"/>
  <c r="G46" i="188"/>
  <c r="G47" i="188"/>
  <c r="G48" i="188"/>
  <c r="G49" i="188"/>
  <c r="G50" i="188"/>
  <c r="G51" i="188"/>
  <c r="G52" i="188"/>
  <c r="G53" i="188"/>
  <c r="G54" i="188"/>
  <c r="G55" i="188"/>
  <c r="G56" i="188"/>
  <c r="G57" i="188"/>
  <c r="G58" i="188"/>
  <c r="G59" i="188"/>
  <c r="G60" i="188"/>
  <c r="G61" i="188"/>
  <c r="G62" i="188"/>
  <c r="G63" i="188"/>
  <c r="G64" i="188"/>
  <c r="G65" i="188"/>
  <c r="G66" i="188"/>
  <c r="G67" i="188"/>
  <c r="G68" i="188"/>
  <c r="G69" i="188"/>
  <c r="G70" i="188"/>
  <c r="G71" i="188"/>
  <c r="G72" i="188"/>
  <c r="G73" i="188"/>
  <c r="G83" i="189"/>
  <c r="G84" i="189"/>
  <c r="G85" i="189"/>
  <c r="G86" i="189"/>
  <c r="G87" i="189"/>
  <c r="G88" i="189"/>
  <c r="G89" i="189"/>
  <c r="G90" i="189"/>
  <c r="G91" i="189"/>
  <c r="G92" i="189"/>
  <c r="G93" i="189"/>
  <c r="G94" i="189"/>
  <c r="G95" i="189"/>
  <c r="G96" i="189"/>
  <c r="G97" i="189"/>
  <c r="G98" i="189"/>
  <c r="G99" i="189"/>
  <c r="G100" i="189"/>
  <c r="G101" i="189"/>
  <c r="G102" i="189"/>
  <c r="G103" i="189"/>
  <c r="G104" i="189"/>
  <c r="G105" i="189"/>
  <c r="G106" i="189"/>
  <c r="G107" i="189"/>
  <c r="G108" i="189"/>
  <c r="G109" i="189"/>
  <c r="G110" i="189"/>
  <c r="G111" i="189"/>
  <c r="G112" i="189"/>
  <c r="G113" i="189"/>
  <c r="G114" i="189"/>
  <c r="G115" i="189"/>
  <c r="G116" i="189"/>
  <c r="G117" i="189"/>
  <c r="G118" i="189"/>
  <c r="G119" i="189"/>
  <c r="G120" i="189"/>
  <c r="G121" i="189"/>
  <c r="G122" i="189"/>
  <c r="G123" i="189"/>
  <c r="G124" i="189"/>
  <c r="G125" i="189"/>
  <c r="G126" i="189"/>
  <c r="G127" i="189"/>
  <c r="G128" i="189"/>
  <c r="G129" i="189"/>
  <c r="G130" i="189"/>
  <c r="G131" i="189"/>
  <c r="G132" i="189"/>
  <c r="G133" i="189"/>
  <c r="G134" i="189"/>
  <c r="G135" i="189"/>
  <c r="G136" i="189"/>
  <c r="G137" i="189"/>
  <c r="G138" i="189"/>
  <c r="G139" i="189"/>
  <c r="G140" i="189"/>
  <c r="G141" i="189"/>
  <c r="G142" i="189"/>
  <c r="G143" i="189"/>
  <c r="G144" i="189"/>
  <c r="G145" i="189"/>
  <c r="G146" i="189"/>
  <c r="G147" i="189"/>
  <c r="G148" i="189"/>
  <c r="G82" i="189"/>
  <c r="G10" i="189"/>
  <c r="G11" i="189"/>
  <c r="G12" i="189"/>
  <c r="G13" i="189"/>
  <c r="G14" i="189"/>
  <c r="G15" i="189"/>
  <c r="G16" i="189"/>
  <c r="G17" i="189"/>
  <c r="G18" i="189"/>
  <c r="G19" i="189"/>
  <c r="G20" i="189"/>
  <c r="G21" i="189"/>
  <c r="G22" i="189"/>
  <c r="G23" i="189"/>
  <c r="G24" i="189"/>
  <c r="G25" i="189"/>
  <c r="G26" i="189"/>
  <c r="G27" i="189"/>
  <c r="G28" i="189"/>
  <c r="G29" i="189"/>
  <c r="G30" i="189"/>
  <c r="G31" i="189"/>
  <c r="G32" i="189"/>
  <c r="G33" i="189"/>
  <c r="G34" i="189"/>
  <c r="G35" i="189"/>
  <c r="G36" i="189"/>
  <c r="G37" i="189"/>
  <c r="G38" i="189"/>
  <c r="G39" i="189"/>
  <c r="G40" i="189"/>
  <c r="G41" i="189"/>
  <c r="G42" i="189"/>
  <c r="G43" i="189"/>
  <c r="G44" i="189"/>
  <c r="G45" i="189"/>
  <c r="G46" i="189"/>
  <c r="G47" i="189"/>
  <c r="G48" i="189"/>
  <c r="G49" i="189"/>
  <c r="G50" i="189"/>
  <c r="G51" i="189"/>
  <c r="G52" i="189"/>
  <c r="G53" i="189"/>
  <c r="G54" i="189"/>
  <c r="G55" i="189"/>
  <c r="G56" i="189"/>
  <c r="G57" i="189"/>
  <c r="G58" i="189"/>
  <c r="G59" i="189"/>
  <c r="G60" i="189"/>
  <c r="G61" i="189"/>
  <c r="G62" i="189"/>
  <c r="G63" i="189"/>
  <c r="G64" i="189"/>
  <c r="G65" i="189"/>
  <c r="G66" i="189"/>
  <c r="G67" i="189"/>
  <c r="G68" i="189"/>
  <c r="G69" i="189"/>
  <c r="G70" i="189"/>
  <c r="G71" i="189"/>
  <c r="G9" i="189"/>
  <c r="B149" i="189"/>
  <c r="B77" i="189"/>
  <c r="B74" i="189"/>
  <c r="E73" i="189"/>
  <c r="B73" i="189"/>
  <c r="B72" i="189"/>
  <c r="G10" i="190"/>
  <c r="G11" i="190"/>
  <c r="G12" i="190"/>
  <c r="G13" i="190"/>
  <c r="G14" i="190"/>
  <c r="G15" i="190"/>
  <c r="G16" i="190"/>
  <c r="G17" i="190"/>
  <c r="G18" i="190"/>
  <c r="G19" i="190"/>
  <c r="G20" i="190"/>
  <c r="G21" i="190"/>
  <c r="G22" i="190"/>
  <c r="G23" i="190"/>
  <c r="G24" i="190"/>
  <c r="G25" i="190"/>
  <c r="G26" i="190"/>
  <c r="G27" i="190"/>
  <c r="G28" i="190"/>
  <c r="G29" i="190"/>
  <c r="G30" i="190"/>
  <c r="G31" i="190"/>
  <c r="G32" i="190"/>
  <c r="G33" i="190"/>
  <c r="G34" i="190"/>
  <c r="G35" i="190"/>
  <c r="G36" i="190"/>
  <c r="G37" i="190"/>
  <c r="G38" i="190"/>
  <c r="G39" i="190"/>
  <c r="G40" i="190"/>
  <c r="G41" i="190"/>
  <c r="G42" i="190"/>
  <c r="G43" i="190"/>
  <c r="G44" i="190"/>
  <c r="G45" i="190"/>
  <c r="G46" i="190"/>
  <c r="G47" i="190"/>
  <c r="G48" i="190"/>
  <c r="G49" i="190"/>
  <c r="G50" i="190"/>
  <c r="G51" i="190"/>
  <c r="G52" i="190"/>
  <c r="G53" i="190"/>
  <c r="G54" i="190"/>
  <c r="G55" i="190"/>
  <c r="G56" i="190"/>
  <c r="G57" i="190"/>
  <c r="G58" i="190"/>
  <c r="G59" i="190"/>
  <c r="G60" i="190"/>
  <c r="G61" i="190"/>
  <c r="G62" i="190"/>
  <c r="G63" i="190"/>
  <c r="G64" i="190"/>
  <c r="G65" i="190"/>
  <c r="G66" i="190"/>
  <c r="G67" i="190"/>
  <c r="G68" i="190"/>
  <c r="G69" i="190"/>
  <c r="G70" i="190"/>
  <c r="G71" i="190"/>
  <c r="G72" i="190"/>
  <c r="G73" i="190"/>
  <c r="G74" i="190"/>
  <c r="G75" i="190"/>
  <c r="B76" i="190"/>
  <c r="G76" i="192"/>
  <c r="G80" i="192"/>
  <c r="G84" i="192"/>
  <c r="G85" i="192"/>
  <c r="G86" i="192"/>
  <c r="G87" i="192"/>
  <c r="G88" i="192"/>
  <c r="G89" i="192"/>
  <c r="G90" i="192"/>
  <c r="G91" i="192"/>
  <c r="G92" i="192"/>
  <c r="G93" i="192"/>
  <c r="G94" i="192"/>
  <c r="G95" i="192"/>
  <c r="G96" i="192"/>
  <c r="G97" i="192"/>
  <c r="G98" i="192"/>
  <c r="G99" i="192"/>
  <c r="G100" i="192"/>
  <c r="G101" i="192"/>
  <c r="G102" i="192"/>
  <c r="G103" i="192"/>
  <c r="G104" i="192"/>
  <c r="G105" i="192"/>
  <c r="G106" i="192"/>
  <c r="G107" i="192"/>
  <c r="G108" i="192"/>
  <c r="G109" i="192"/>
  <c r="G110" i="192"/>
  <c r="G111" i="192"/>
  <c r="G112" i="192"/>
  <c r="G113" i="192"/>
  <c r="G114" i="192"/>
  <c r="G115" i="192"/>
  <c r="G116" i="192"/>
  <c r="G117" i="192"/>
  <c r="G118" i="192"/>
  <c r="G119" i="192"/>
  <c r="G120" i="192"/>
  <c r="G121" i="192"/>
  <c r="G122" i="192"/>
  <c r="G123" i="192"/>
  <c r="G124" i="192"/>
  <c r="G125" i="192"/>
  <c r="G126" i="192"/>
  <c r="G127" i="192"/>
  <c r="G129" i="192"/>
  <c r="G130" i="192"/>
  <c r="G132" i="192"/>
  <c r="G133" i="192"/>
  <c r="G134" i="192"/>
  <c r="G135" i="192"/>
  <c r="G136" i="192"/>
  <c r="G137" i="192"/>
  <c r="G138" i="192"/>
  <c r="G139" i="192"/>
  <c r="G140" i="192"/>
  <c r="G72" i="192"/>
  <c r="G10" i="192"/>
  <c r="G11" i="192"/>
  <c r="G12" i="192"/>
  <c r="G13" i="192"/>
  <c r="G14" i="192"/>
  <c r="G15" i="192"/>
  <c r="G16" i="192"/>
  <c r="G17" i="192"/>
  <c r="G18" i="192"/>
  <c r="G19" i="192"/>
  <c r="G20" i="192"/>
  <c r="G21" i="192"/>
  <c r="G22" i="192"/>
  <c r="G23" i="192"/>
  <c r="G24" i="192"/>
  <c r="G25" i="192"/>
  <c r="G26" i="192"/>
  <c r="G27" i="192"/>
  <c r="G28" i="192"/>
  <c r="G29" i="192"/>
  <c r="G30" i="192"/>
  <c r="G31" i="192"/>
  <c r="G32" i="192"/>
  <c r="G33" i="192"/>
  <c r="G34" i="192"/>
  <c r="G35" i="192"/>
  <c r="G36" i="192"/>
  <c r="G37" i="192"/>
  <c r="G38" i="192"/>
  <c r="G39" i="192"/>
  <c r="G40" i="192"/>
  <c r="G41" i="192"/>
  <c r="G42" i="192"/>
  <c r="G43" i="192"/>
  <c r="G44" i="192"/>
  <c r="G45" i="192"/>
  <c r="G46" i="192"/>
  <c r="G47" i="192"/>
  <c r="G48" i="192"/>
  <c r="G49" i="192"/>
  <c r="G50" i="192"/>
  <c r="G51" i="192"/>
  <c r="G52" i="192"/>
  <c r="G53" i="192"/>
  <c r="G54" i="192"/>
  <c r="G55" i="192"/>
  <c r="G56" i="192"/>
  <c r="G57" i="192"/>
  <c r="G58" i="192"/>
  <c r="G59" i="192"/>
  <c r="G60" i="192"/>
  <c r="G61" i="192"/>
  <c r="G9" i="192"/>
  <c r="B141" i="192"/>
  <c r="B67" i="192"/>
  <c r="B64" i="192"/>
  <c r="E63" i="192"/>
  <c r="B63" i="192"/>
  <c r="B62" i="192"/>
  <c r="B77" i="191"/>
  <c r="E18" i="193" l="1"/>
  <c r="G18" i="193" s="1"/>
  <c r="E38" i="260"/>
  <c r="G38" i="260" s="1"/>
  <c r="G62" i="194"/>
  <c r="G65" i="272" s="1"/>
  <c r="G46" i="260"/>
  <c r="G74" i="229"/>
  <c r="G75" i="195"/>
  <c r="G79" i="219"/>
  <c r="G74" i="220"/>
  <c r="G78" i="259"/>
  <c r="B69" i="261"/>
  <c r="B11" i="264" s="1"/>
  <c r="G66" i="217"/>
  <c r="G62" i="192"/>
  <c r="G71" i="192" s="1"/>
  <c r="G141" i="192" s="1"/>
  <c r="G71" i="170"/>
  <c r="G80" i="170" s="1"/>
  <c r="G133" i="170" s="1"/>
  <c r="G323" i="250"/>
  <c r="G261" i="250"/>
  <c r="G194" i="250"/>
  <c r="G127" i="250"/>
  <c r="G192" i="247"/>
  <c r="G145" i="218"/>
  <c r="G68" i="216"/>
  <c r="G77" i="216" s="1"/>
  <c r="G130" i="216" s="1"/>
  <c r="G139" i="216" s="1"/>
  <c r="G199" i="216" s="1"/>
  <c r="G129" i="244"/>
  <c r="G74" i="221"/>
  <c r="G83" i="221" s="1"/>
  <c r="G145" i="221" s="1"/>
  <c r="G78" i="197"/>
  <c r="G71" i="227"/>
  <c r="G78" i="225"/>
  <c r="G72" i="222"/>
  <c r="G79" i="258"/>
  <c r="G72" i="189"/>
  <c r="G81" i="189" s="1"/>
  <c r="G149" i="189" s="1"/>
  <c r="G68" i="260" l="1"/>
  <c r="G66" i="272"/>
  <c r="G10" i="236"/>
  <c r="G11" i="236"/>
  <c r="G12" i="236"/>
  <c r="G13" i="236"/>
  <c r="G14" i="236"/>
  <c r="G15" i="236"/>
  <c r="G16" i="236"/>
  <c r="G17" i="236"/>
  <c r="G18" i="236"/>
  <c r="G19" i="236"/>
  <c r="G20" i="236"/>
  <c r="G21" i="236"/>
  <c r="G22" i="236"/>
  <c r="G23" i="236"/>
  <c r="G24" i="236"/>
  <c r="G25" i="236"/>
  <c r="G26" i="236"/>
  <c r="G27" i="236"/>
  <c r="G28" i="236"/>
  <c r="G29" i="236"/>
  <c r="G30" i="236"/>
  <c r="G31" i="236"/>
  <c r="G32" i="236"/>
  <c r="G33" i="236"/>
  <c r="G34" i="236"/>
  <c r="G35" i="236"/>
  <c r="G36" i="236"/>
  <c r="G37" i="236"/>
  <c r="G38" i="236"/>
  <c r="G39" i="236"/>
  <c r="G40" i="236"/>
  <c r="G41" i="236"/>
  <c r="G42" i="236"/>
  <c r="G43" i="236"/>
  <c r="G44" i="236"/>
  <c r="G45" i="236"/>
  <c r="G46" i="236"/>
  <c r="G47" i="236"/>
  <c r="G48" i="236"/>
  <c r="G49" i="236"/>
  <c r="G50" i="236"/>
  <c r="G51" i="236"/>
  <c r="G52" i="236"/>
  <c r="G53" i="236"/>
  <c r="G54" i="236"/>
  <c r="G55" i="236"/>
  <c r="G56" i="236"/>
  <c r="G57" i="236"/>
  <c r="G58" i="236"/>
  <c r="G59" i="236"/>
  <c r="G60" i="236"/>
  <c r="G61" i="236"/>
  <c r="G62" i="236"/>
  <c r="G63" i="236"/>
  <c r="G64" i="236"/>
  <c r="G65" i="236"/>
  <c r="G66" i="236"/>
  <c r="G67" i="236"/>
  <c r="G68" i="236"/>
  <c r="G69" i="236"/>
  <c r="G70" i="236"/>
  <c r="G71" i="236"/>
  <c r="G72" i="236"/>
  <c r="G73" i="236"/>
  <c r="G74" i="236"/>
  <c r="G75" i="236"/>
  <c r="G76" i="236"/>
  <c r="G9" i="236"/>
  <c r="G4" i="236"/>
  <c r="B77" i="236"/>
  <c r="G4" i="213"/>
  <c r="G77" i="236" l="1"/>
  <c r="G147" i="213"/>
  <c r="G216" i="213"/>
  <c r="G77" i="213"/>
  <c r="G13" i="213"/>
  <c r="G14" i="213"/>
  <c r="G15" i="213"/>
  <c r="G16" i="213"/>
  <c r="G17" i="213"/>
  <c r="G18" i="213"/>
  <c r="G19" i="213"/>
  <c r="G20" i="213"/>
  <c r="G21" i="213"/>
  <c r="G22" i="213"/>
  <c r="G23" i="213"/>
  <c r="G24" i="213"/>
  <c r="G25" i="213"/>
  <c r="G26" i="213"/>
  <c r="G27" i="213"/>
  <c r="G28" i="213"/>
  <c r="G29" i="213"/>
  <c r="G30" i="213"/>
  <c r="G31" i="213"/>
  <c r="G32" i="213"/>
  <c r="G33" i="213"/>
  <c r="G34" i="213"/>
  <c r="G35" i="213"/>
  <c r="G36" i="213"/>
  <c r="G37" i="213"/>
  <c r="G38" i="213"/>
  <c r="G39" i="213"/>
  <c r="G40" i="213"/>
  <c r="G41" i="213"/>
  <c r="G42" i="213"/>
  <c r="G43" i="213"/>
  <c r="G44" i="213"/>
  <c r="G45" i="213"/>
  <c r="G46" i="213"/>
  <c r="G47" i="213"/>
  <c r="G48" i="213"/>
  <c r="G49" i="213"/>
  <c r="G50" i="213"/>
  <c r="G51" i="213"/>
  <c r="G52" i="213"/>
  <c r="G53" i="213"/>
  <c r="G54" i="213"/>
  <c r="G55" i="213"/>
  <c r="G56" i="213"/>
  <c r="G57" i="213"/>
  <c r="G58" i="213"/>
  <c r="G59" i="213"/>
  <c r="G60" i="213"/>
  <c r="G61" i="213"/>
  <c r="G62" i="213"/>
  <c r="G63" i="213"/>
  <c r="G64" i="213"/>
  <c r="G72" i="213"/>
  <c r="G84" i="213"/>
  <c r="G85" i="213"/>
  <c r="G86" i="213"/>
  <c r="G87" i="213"/>
  <c r="G88" i="213"/>
  <c r="G89" i="213"/>
  <c r="G90" i="213"/>
  <c r="G91" i="213"/>
  <c r="G92" i="213"/>
  <c r="G93" i="213"/>
  <c r="G94" i="213"/>
  <c r="G95" i="213"/>
  <c r="G96" i="213"/>
  <c r="G97" i="213"/>
  <c r="G98" i="213"/>
  <c r="G99" i="213"/>
  <c r="G100" i="213"/>
  <c r="G101" i="213"/>
  <c r="G102" i="213"/>
  <c r="G103" i="213"/>
  <c r="G104" i="213"/>
  <c r="G105" i="213"/>
  <c r="G106" i="213"/>
  <c r="G107" i="213"/>
  <c r="G108" i="213"/>
  <c r="G109" i="213"/>
  <c r="G110" i="213"/>
  <c r="G111" i="213"/>
  <c r="G112" i="213"/>
  <c r="G113" i="213"/>
  <c r="G114" i="213"/>
  <c r="G115" i="213"/>
  <c r="G116" i="213"/>
  <c r="G117" i="213"/>
  <c r="G118" i="213"/>
  <c r="G119" i="213"/>
  <c r="G120" i="213"/>
  <c r="G121" i="213"/>
  <c r="G122" i="213"/>
  <c r="G123" i="213"/>
  <c r="G124" i="213"/>
  <c r="G125" i="213"/>
  <c r="G126" i="213"/>
  <c r="G127" i="213"/>
  <c r="G128" i="213"/>
  <c r="G129" i="213"/>
  <c r="G130" i="213"/>
  <c r="G131" i="213"/>
  <c r="G132" i="213"/>
  <c r="G133" i="213"/>
  <c r="G134" i="213"/>
  <c r="G135" i="213"/>
  <c r="G136" i="213"/>
  <c r="G142" i="213"/>
  <c r="G154" i="213"/>
  <c r="G155" i="213"/>
  <c r="G156" i="213"/>
  <c r="G157" i="213"/>
  <c r="G158" i="213"/>
  <c r="G159" i="213"/>
  <c r="G160" i="213"/>
  <c r="G161" i="213"/>
  <c r="G162" i="213"/>
  <c r="G163" i="213"/>
  <c r="G164" i="213"/>
  <c r="G165" i="213"/>
  <c r="G166" i="213"/>
  <c r="G167" i="213"/>
  <c r="G168" i="213"/>
  <c r="G169" i="213"/>
  <c r="G170" i="213"/>
  <c r="G171" i="213"/>
  <c r="G172" i="213"/>
  <c r="G173" i="213"/>
  <c r="G174" i="213"/>
  <c r="G175" i="213"/>
  <c r="G176" i="213"/>
  <c r="G177" i="213"/>
  <c r="G178" i="213"/>
  <c r="G179" i="213"/>
  <c r="G180" i="213"/>
  <c r="G181" i="213"/>
  <c r="G182" i="213"/>
  <c r="G183" i="213"/>
  <c r="G184" i="213"/>
  <c r="G185" i="213"/>
  <c r="G186" i="213"/>
  <c r="G187" i="213"/>
  <c r="G188" i="213"/>
  <c r="G189" i="213"/>
  <c r="G190" i="213"/>
  <c r="G191" i="213"/>
  <c r="G192" i="213"/>
  <c r="G193" i="213"/>
  <c r="G194" i="213"/>
  <c r="G195" i="213"/>
  <c r="G196" i="213"/>
  <c r="G197" i="213"/>
  <c r="G198" i="213"/>
  <c r="G199" i="213"/>
  <c r="G200" i="213"/>
  <c r="G201" i="213"/>
  <c r="G202" i="213"/>
  <c r="G203" i="213"/>
  <c r="G204" i="213"/>
  <c r="G205" i="213"/>
  <c r="G206" i="213"/>
  <c r="G207" i="213"/>
  <c r="G208" i="213"/>
  <c r="G209" i="213"/>
  <c r="G210" i="213"/>
  <c r="G211" i="213"/>
  <c r="G223" i="213"/>
  <c r="G224" i="213"/>
  <c r="G225" i="213"/>
  <c r="G226" i="213"/>
  <c r="G227" i="213"/>
  <c r="G228" i="213"/>
  <c r="G229" i="213"/>
  <c r="G230" i="213"/>
  <c r="G231" i="213"/>
  <c r="G232" i="213"/>
  <c r="G233" i="213"/>
  <c r="G234" i="213"/>
  <c r="G235" i="213"/>
  <c r="G236" i="213"/>
  <c r="G237" i="213"/>
  <c r="G238" i="213"/>
  <c r="G239" i="213"/>
  <c r="G240" i="213"/>
  <c r="G241" i="213"/>
  <c r="G242" i="213"/>
  <c r="G243" i="213"/>
  <c r="G244" i="213"/>
  <c r="G245" i="213"/>
  <c r="G246" i="213"/>
  <c r="G247" i="213"/>
  <c r="G248" i="213"/>
  <c r="G249" i="213"/>
  <c r="G250" i="213"/>
  <c r="G251" i="213"/>
  <c r="G252" i="213"/>
  <c r="G253" i="213"/>
  <c r="G254" i="213"/>
  <c r="G255" i="213"/>
  <c r="G256" i="213"/>
  <c r="G257" i="213"/>
  <c r="G258" i="213"/>
  <c r="G259" i="213"/>
  <c r="G260" i="213"/>
  <c r="G261" i="213"/>
  <c r="G262" i="213"/>
  <c r="G263" i="213"/>
  <c r="G264" i="213"/>
  <c r="G265" i="213"/>
  <c r="G266" i="213"/>
  <c r="G267" i="213"/>
  <c r="E87" i="254"/>
  <c r="D87" i="254"/>
  <c r="C87" i="254"/>
  <c r="E86" i="254"/>
  <c r="D86" i="254"/>
  <c r="C86" i="254"/>
  <c r="E85" i="254"/>
  <c r="D85" i="254"/>
  <c r="C85" i="254"/>
  <c r="E84" i="254"/>
  <c r="D84" i="254"/>
  <c r="C84" i="254"/>
  <c r="E83" i="254"/>
  <c r="D83" i="254"/>
  <c r="C83" i="254"/>
  <c r="E82" i="254"/>
  <c r="D82" i="254"/>
  <c r="C82" i="254"/>
  <c r="E81" i="254"/>
  <c r="D81" i="254"/>
  <c r="C81" i="254"/>
  <c r="E80" i="254"/>
  <c r="D80" i="254"/>
  <c r="C80" i="254"/>
  <c r="E79" i="254"/>
  <c r="D79" i="254"/>
  <c r="C79" i="254"/>
  <c r="E78" i="254"/>
  <c r="D78" i="254"/>
  <c r="C78" i="254"/>
  <c r="E77" i="254"/>
  <c r="D77" i="254"/>
  <c r="C77" i="254"/>
  <c r="E76" i="254"/>
  <c r="D76" i="254"/>
  <c r="C76" i="254"/>
  <c r="E75" i="254"/>
  <c r="D75" i="254"/>
  <c r="C75" i="254"/>
  <c r="E74" i="254"/>
  <c r="D74" i="254"/>
  <c r="C74" i="254"/>
  <c r="E73" i="254"/>
  <c r="D73" i="254"/>
  <c r="C73" i="254"/>
  <c r="E72" i="254"/>
  <c r="D72" i="254"/>
  <c r="C72" i="254"/>
  <c r="E71" i="254"/>
  <c r="D71" i="254"/>
  <c r="C71" i="254"/>
  <c r="E70" i="254"/>
  <c r="D70" i="254"/>
  <c r="C70" i="254"/>
  <c r="E69" i="254"/>
  <c r="D69" i="254"/>
  <c r="C69" i="254"/>
  <c r="E68" i="254"/>
  <c r="D68" i="254"/>
  <c r="C68" i="254"/>
  <c r="E67" i="254"/>
  <c r="D67" i="254"/>
  <c r="C67" i="254"/>
  <c r="E66" i="254"/>
  <c r="D66" i="254"/>
  <c r="C66" i="254"/>
  <c r="E65" i="254"/>
  <c r="D65" i="254"/>
  <c r="C65" i="254"/>
  <c r="E64" i="254"/>
  <c r="D64" i="254"/>
  <c r="C64" i="254"/>
  <c r="E63" i="254"/>
  <c r="D63" i="254"/>
  <c r="C63" i="254"/>
  <c r="E52" i="254"/>
  <c r="D52" i="254"/>
  <c r="E51" i="254"/>
  <c r="D51" i="254"/>
  <c r="E50" i="254"/>
  <c r="D50" i="254"/>
  <c r="E49" i="254"/>
  <c r="D49" i="254"/>
  <c r="E48" i="254"/>
  <c r="D48" i="254"/>
  <c r="E47" i="254"/>
  <c r="D47" i="254"/>
  <c r="E46" i="254"/>
  <c r="D46" i="254"/>
  <c r="E45" i="254"/>
  <c r="D45" i="254"/>
  <c r="E44" i="254"/>
  <c r="D44" i="254"/>
  <c r="E43" i="254"/>
  <c r="D43" i="254"/>
  <c r="E42" i="254"/>
  <c r="D42" i="254"/>
  <c r="E41" i="254"/>
  <c r="D41" i="254"/>
  <c r="E40" i="254"/>
  <c r="D40" i="254"/>
  <c r="E39" i="254"/>
  <c r="D39" i="254"/>
  <c r="C39" i="254"/>
  <c r="E38" i="254"/>
  <c r="D38" i="254"/>
  <c r="C38" i="254"/>
  <c r="E37" i="254"/>
  <c r="D37" i="254"/>
  <c r="C37" i="254"/>
  <c r="E36" i="254"/>
  <c r="D36" i="254"/>
  <c r="C36" i="254"/>
  <c r="E35" i="254"/>
  <c r="D35" i="254"/>
  <c r="C35" i="254"/>
  <c r="E34" i="254"/>
  <c r="D34" i="254"/>
  <c r="C34" i="254"/>
  <c r="E33" i="254"/>
  <c r="D33" i="254"/>
  <c r="C33" i="254"/>
  <c r="E32" i="254"/>
  <c r="D32" i="254"/>
  <c r="C32" i="254"/>
  <c r="E31" i="254"/>
  <c r="D31" i="254"/>
  <c r="C31" i="254"/>
  <c r="E30" i="254"/>
  <c r="D30" i="254"/>
  <c r="C30" i="254"/>
  <c r="E27" i="254"/>
  <c r="D27" i="254"/>
  <c r="E26" i="254"/>
  <c r="D26" i="254"/>
  <c r="E25" i="254"/>
  <c r="D25" i="254"/>
  <c r="E24" i="254"/>
  <c r="D24" i="254"/>
  <c r="E23" i="254"/>
  <c r="D23" i="254"/>
  <c r="C23" i="254"/>
  <c r="E22" i="254"/>
  <c r="D22" i="254"/>
  <c r="C22" i="254"/>
  <c r="E21" i="254"/>
  <c r="D21" i="254"/>
  <c r="E20" i="254"/>
  <c r="D20" i="254"/>
  <c r="E19" i="254"/>
  <c r="D19" i="254"/>
  <c r="C19" i="254"/>
  <c r="E18" i="254"/>
  <c r="D18" i="254"/>
  <c r="C18" i="254"/>
  <c r="E17" i="254"/>
  <c r="D17" i="254"/>
  <c r="C17" i="254"/>
  <c r="E16" i="254"/>
  <c r="D16" i="254"/>
  <c r="C16" i="254"/>
  <c r="E15" i="254"/>
  <c r="D15" i="254"/>
  <c r="C15" i="254"/>
  <c r="E14" i="254"/>
  <c r="D14" i="254"/>
  <c r="C14" i="254"/>
  <c r="E13" i="254"/>
  <c r="D13" i="254"/>
  <c r="C13" i="254"/>
  <c r="E12" i="254"/>
  <c r="D12" i="254"/>
  <c r="C12" i="254"/>
  <c r="E11" i="254"/>
  <c r="D11" i="254"/>
  <c r="C11" i="254"/>
  <c r="E10" i="254"/>
  <c r="D10" i="254"/>
  <c r="C10" i="254"/>
  <c r="C9" i="254"/>
  <c r="B87" i="254"/>
  <c r="B86" i="254"/>
  <c r="B85" i="254"/>
  <c r="B84" i="254"/>
  <c r="B83" i="254"/>
  <c r="B82" i="254"/>
  <c r="B81" i="254"/>
  <c r="B80" i="254"/>
  <c r="B79" i="254"/>
  <c r="B78" i="254"/>
  <c r="B77" i="254"/>
  <c r="B76" i="254"/>
  <c r="B75" i="254"/>
  <c r="B74" i="254"/>
  <c r="B73" i="254"/>
  <c r="B72" i="254"/>
  <c r="B71" i="254"/>
  <c r="B70" i="254"/>
  <c r="B69" i="254"/>
  <c r="B68" i="254"/>
  <c r="B67" i="254"/>
  <c r="B66" i="254"/>
  <c r="B65" i="254"/>
  <c r="B63" i="254"/>
  <c r="B64" i="254"/>
  <c r="B39" i="254"/>
  <c r="B38" i="254"/>
  <c r="B37" i="254"/>
  <c r="B36" i="254"/>
  <c r="B35" i="254"/>
  <c r="B34" i="254"/>
  <c r="B33" i="254"/>
  <c r="B32" i="254"/>
  <c r="B31" i="254"/>
  <c r="B30" i="254"/>
  <c r="B23" i="254"/>
  <c r="B22" i="254"/>
  <c r="B18" i="254"/>
  <c r="B17" i="254"/>
  <c r="B19" i="254"/>
  <c r="B16" i="254"/>
  <c r="B15" i="254"/>
  <c r="B14" i="254"/>
  <c r="B13" i="254"/>
  <c r="B12" i="254"/>
  <c r="B11" i="254"/>
  <c r="B9" i="254"/>
  <c r="B10" i="254"/>
  <c r="B4" i="254"/>
  <c r="B2" i="254"/>
  <c r="F1" i="254"/>
  <c r="B1" i="254"/>
  <c r="B223" i="211" l="1"/>
  <c r="B157" i="211"/>
  <c r="B154" i="211"/>
  <c r="E153" i="211"/>
  <c r="B153" i="211"/>
  <c r="B152" i="211"/>
  <c r="B82" i="211"/>
  <c r="B79" i="211"/>
  <c r="E78" i="211"/>
  <c r="B78" i="211"/>
  <c r="B77" i="211"/>
  <c r="G10" i="211"/>
  <c r="G11" i="211"/>
  <c r="G12" i="211"/>
  <c r="G13" i="211"/>
  <c r="G19" i="211"/>
  <c r="G20" i="211"/>
  <c r="G21" i="211"/>
  <c r="G22" i="211"/>
  <c r="G23" i="211"/>
  <c r="G24" i="211"/>
  <c r="G25" i="211"/>
  <c r="G26" i="211"/>
  <c r="G27" i="211"/>
  <c r="G28" i="211"/>
  <c r="G29" i="211"/>
  <c r="G30" i="211"/>
  <c r="G31" i="211"/>
  <c r="G32" i="211"/>
  <c r="G33" i="211"/>
  <c r="G34" i="211"/>
  <c r="G35" i="211"/>
  <c r="G36" i="211"/>
  <c r="G37" i="211"/>
  <c r="G38" i="211"/>
  <c r="G39" i="211"/>
  <c r="G40" i="211"/>
  <c r="G41" i="211"/>
  <c r="G42" i="211"/>
  <c r="G43" i="211"/>
  <c r="G44" i="211"/>
  <c r="G45" i="211"/>
  <c r="G46" i="211"/>
  <c r="G47" i="211"/>
  <c r="G48" i="211"/>
  <c r="G49" i="211"/>
  <c r="G50" i="211"/>
  <c r="G51" i="211"/>
  <c r="G52" i="211"/>
  <c r="G53" i="211"/>
  <c r="G54" i="211"/>
  <c r="G55" i="211"/>
  <c r="G56" i="211"/>
  <c r="G57" i="211"/>
  <c r="G58" i="211"/>
  <c r="G59" i="211"/>
  <c r="G60" i="211"/>
  <c r="G61" i="211"/>
  <c r="G62" i="211"/>
  <c r="G63" i="211"/>
  <c r="G64" i="211"/>
  <c r="G65" i="211"/>
  <c r="G66" i="211"/>
  <c r="G67" i="211"/>
  <c r="G68" i="211"/>
  <c r="G76" i="211"/>
  <c r="G88" i="211"/>
  <c r="G89" i="211"/>
  <c r="G90" i="211"/>
  <c r="G91" i="211"/>
  <c r="G92" i="211"/>
  <c r="G93" i="211"/>
  <c r="G94" i="211"/>
  <c r="G95" i="211"/>
  <c r="G96" i="211"/>
  <c r="G97" i="211"/>
  <c r="G98" i="211"/>
  <c r="G99" i="211"/>
  <c r="G100" i="211"/>
  <c r="G101" i="211"/>
  <c r="G102" i="211"/>
  <c r="G103" i="211"/>
  <c r="G104" i="211"/>
  <c r="G105" i="211"/>
  <c r="G106" i="211"/>
  <c r="G107" i="211"/>
  <c r="G108" i="211"/>
  <c r="G109" i="211"/>
  <c r="G110" i="211"/>
  <c r="G111" i="211"/>
  <c r="G112" i="211"/>
  <c r="G113" i="211"/>
  <c r="G114" i="211"/>
  <c r="G115" i="211"/>
  <c r="G116" i="211"/>
  <c r="G117" i="211"/>
  <c r="G118" i="211"/>
  <c r="G119" i="211"/>
  <c r="G120" i="211"/>
  <c r="G121" i="211"/>
  <c r="G124" i="211"/>
  <c r="G125" i="211"/>
  <c r="G126" i="211"/>
  <c r="G127" i="211"/>
  <c r="G128" i="211"/>
  <c r="G129" i="211"/>
  <c r="G130" i="211"/>
  <c r="G131" i="211"/>
  <c r="G132" i="211"/>
  <c r="G133" i="211"/>
  <c r="G134" i="211"/>
  <c r="G135" i="211"/>
  <c r="G141" i="211"/>
  <c r="G142" i="211"/>
  <c r="G143" i="211"/>
  <c r="G144" i="211"/>
  <c r="G151" i="211"/>
  <c r="G162" i="211"/>
  <c r="G163" i="211"/>
  <c r="G164" i="211"/>
  <c r="G165" i="211"/>
  <c r="G166" i="211"/>
  <c r="G167" i="211"/>
  <c r="G168" i="211"/>
  <c r="G169" i="211"/>
  <c r="G170" i="211"/>
  <c r="G171" i="211"/>
  <c r="G172" i="211"/>
  <c r="G173" i="211"/>
  <c r="G174" i="211"/>
  <c r="G175" i="211"/>
  <c r="G176" i="211"/>
  <c r="G177" i="211"/>
  <c r="G178" i="211"/>
  <c r="G179" i="211"/>
  <c r="G180" i="211"/>
  <c r="G181" i="211"/>
  <c r="G182" i="211"/>
  <c r="G183" i="211"/>
  <c r="G184" i="211"/>
  <c r="G185" i="211"/>
  <c r="G186" i="211"/>
  <c r="G187" i="211"/>
  <c r="G188" i="211"/>
  <c r="G189" i="211"/>
  <c r="G190" i="211"/>
  <c r="G191" i="211"/>
  <c r="G192" i="211"/>
  <c r="G193" i="211"/>
  <c r="G194" i="211"/>
  <c r="G195" i="211"/>
  <c r="G196" i="211"/>
  <c r="G197" i="211"/>
  <c r="G198" i="211"/>
  <c r="G199" i="211"/>
  <c r="G200" i="211"/>
  <c r="B217" i="207"/>
  <c r="B145" i="207"/>
  <c r="B142" i="207"/>
  <c r="E141" i="207"/>
  <c r="B141" i="207"/>
  <c r="B140" i="207"/>
  <c r="G73" i="207"/>
  <c r="G74" i="207"/>
  <c r="G75" i="207"/>
  <c r="G76" i="207"/>
  <c r="G77" i="207"/>
  <c r="G78" i="207"/>
  <c r="G79" i="207"/>
  <c r="G80" i="207"/>
  <c r="G81" i="207"/>
  <c r="G82" i="207"/>
  <c r="G83" i="207"/>
  <c r="G84" i="207"/>
  <c r="G85" i="207"/>
  <c r="G86" i="207"/>
  <c r="G87" i="207"/>
  <c r="G89" i="207"/>
  <c r="G90" i="207"/>
  <c r="G91" i="207"/>
  <c r="G92" i="207"/>
  <c r="G93" i="207"/>
  <c r="G94" i="207"/>
  <c r="G102" i="207"/>
  <c r="G110" i="207"/>
  <c r="G111" i="207"/>
  <c r="G113" i="207"/>
  <c r="G114" i="207"/>
  <c r="G115" i="207"/>
  <c r="G116" i="207"/>
  <c r="G117" i="207"/>
  <c r="G118" i="207"/>
  <c r="G119" i="207"/>
  <c r="G120" i="207"/>
  <c r="G121" i="207"/>
  <c r="G122" i="207"/>
  <c r="G123" i="207"/>
  <c r="G124" i="207"/>
  <c r="G128" i="207"/>
  <c r="G129" i="207"/>
  <c r="G151" i="207"/>
  <c r="G152" i="207"/>
  <c r="G153" i="207"/>
  <c r="G154" i="207"/>
  <c r="G155" i="207"/>
  <c r="G156" i="207"/>
  <c r="G157" i="207"/>
  <c r="G158" i="207"/>
  <c r="G159" i="207"/>
  <c r="G160" i="207"/>
  <c r="G161" i="207"/>
  <c r="G162" i="207"/>
  <c r="G163" i="207"/>
  <c r="G164" i="207"/>
  <c r="G165" i="207"/>
  <c r="G166" i="207"/>
  <c r="G167" i="207"/>
  <c r="G168" i="207"/>
  <c r="G169" i="207"/>
  <c r="G170" i="207"/>
  <c r="G171" i="207"/>
  <c r="G72" i="207"/>
  <c r="G10" i="207"/>
  <c r="G11" i="207"/>
  <c r="G12" i="207"/>
  <c r="G13" i="207"/>
  <c r="G14" i="207"/>
  <c r="G15" i="207"/>
  <c r="G16" i="207"/>
  <c r="G17" i="207"/>
  <c r="G18" i="207"/>
  <c r="G19" i="207"/>
  <c r="G20" i="207"/>
  <c r="G21" i="207"/>
  <c r="G22" i="207"/>
  <c r="G23" i="207"/>
  <c r="G24" i="207"/>
  <c r="G25" i="207"/>
  <c r="G26" i="207"/>
  <c r="G27" i="207"/>
  <c r="G28" i="207"/>
  <c r="G29" i="207"/>
  <c r="G31" i="207"/>
  <c r="G32" i="207"/>
  <c r="G33" i="207"/>
  <c r="G34" i="207"/>
  <c r="G35" i="207"/>
  <c r="G36" i="207"/>
  <c r="G37" i="207"/>
  <c r="G38" i="207"/>
  <c r="G39" i="207"/>
  <c r="G40" i="207"/>
  <c r="G41" i="207"/>
  <c r="G42" i="207"/>
  <c r="G43" i="207"/>
  <c r="G44" i="207"/>
  <c r="G45" i="207"/>
  <c r="G46" i="207"/>
  <c r="G48" i="207"/>
  <c r="G49" i="207"/>
  <c r="G50" i="207"/>
  <c r="G51" i="207"/>
  <c r="G52" i="207"/>
  <c r="G53" i="207"/>
  <c r="G54" i="207"/>
  <c r="G55" i="207"/>
  <c r="G56" i="207"/>
  <c r="G57" i="207"/>
  <c r="G58" i="207"/>
  <c r="G59" i="207"/>
  <c r="G60" i="207"/>
  <c r="G61" i="207"/>
  <c r="G9" i="207"/>
  <c r="B67" i="207"/>
  <c r="B64" i="207"/>
  <c r="E63" i="207"/>
  <c r="B63" i="207"/>
  <c r="B62" i="207"/>
  <c r="B295" i="209"/>
  <c r="B201" i="209"/>
  <c r="B198" i="209"/>
  <c r="E197" i="209"/>
  <c r="B197" i="209"/>
  <c r="B196" i="209"/>
  <c r="B137" i="209"/>
  <c r="B134" i="209"/>
  <c r="E133" i="209"/>
  <c r="B133" i="209"/>
  <c r="B132" i="209"/>
  <c r="G82" i="209"/>
  <c r="G83" i="209"/>
  <c r="G85" i="209"/>
  <c r="G86" i="209"/>
  <c r="G87" i="209"/>
  <c r="G88" i="209"/>
  <c r="G89" i="209"/>
  <c r="G90" i="209"/>
  <c r="G91" i="209"/>
  <c r="G92" i="209"/>
  <c r="G93" i="209"/>
  <c r="G99" i="209"/>
  <c r="G100" i="209"/>
  <c r="G101" i="209"/>
  <c r="G102" i="209"/>
  <c r="G103" i="209"/>
  <c r="G104" i="209"/>
  <c r="G105" i="209"/>
  <c r="G106" i="209"/>
  <c r="G107" i="209"/>
  <c r="G108" i="209"/>
  <c r="G109" i="209"/>
  <c r="G110" i="209"/>
  <c r="G111" i="209"/>
  <c r="G112" i="209"/>
  <c r="G113" i="209"/>
  <c r="G114" i="209"/>
  <c r="G115" i="209"/>
  <c r="G116" i="209"/>
  <c r="G117" i="209"/>
  <c r="G118" i="209"/>
  <c r="G119" i="209"/>
  <c r="G120" i="209"/>
  <c r="G121" i="209"/>
  <c r="G122" i="209"/>
  <c r="G123" i="209"/>
  <c r="G124" i="209"/>
  <c r="G125" i="209"/>
  <c r="G143" i="209"/>
  <c r="G144" i="209"/>
  <c r="G145" i="209"/>
  <c r="G146" i="209"/>
  <c r="G147" i="209"/>
  <c r="G148" i="209"/>
  <c r="G149" i="209"/>
  <c r="G150" i="209"/>
  <c r="G151" i="209"/>
  <c r="G152" i="209"/>
  <c r="G153" i="209"/>
  <c r="G154" i="209"/>
  <c r="G155" i="209"/>
  <c r="G156" i="209"/>
  <c r="G157" i="209"/>
  <c r="G158" i="209"/>
  <c r="G159" i="209"/>
  <c r="G160" i="209"/>
  <c r="G161" i="209"/>
  <c r="G162" i="209"/>
  <c r="G163" i="209"/>
  <c r="G164" i="209"/>
  <c r="G165" i="209"/>
  <c r="G166" i="209"/>
  <c r="G167" i="209"/>
  <c r="G168" i="209"/>
  <c r="G169" i="209"/>
  <c r="G170" i="209"/>
  <c r="G171" i="209"/>
  <c r="G172" i="209"/>
  <c r="G173" i="209"/>
  <c r="G174" i="209"/>
  <c r="G175" i="209"/>
  <c r="G176" i="209"/>
  <c r="G177" i="209"/>
  <c r="G178" i="209"/>
  <c r="G179" i="209"/>
  <c r="G181" i="209"/>
  <c r="G182" i="209"/>
  <c r="G183" i="209"/>
  <c r="G184" i="209"/>
  <c r="G185" i="209"/>
  <c r="G186" i="209"/>
  <c r="G187" i="209"/>
  <c r="G188" i="209"/>
  <c r="G189" i="209"/>
  <c r="G190" i="209"/>
  <c r="G191" i="209"/>
  <c r="G207" i="209"/>
  <c r="G208" i="209"/>
  <c r="G209" i="209"/>
  <c r="G240" i="209"/>
  <c r="G241" i="209"/>
  <c r="G242" i="209"/>
  <c r="G243" i="209"/>
  <c r="G244" i="209"/>
  <c r="G245" i="209"/>
  <c r="G246" i="209"/>
  <c r="G247" i="209"/>
  <c r="G248" i="209"/>
  <c r="G249" i="209"/>
  <c r="G250" i="209"/>
  <c r="G251" i="209"/>
  <c r="G252" i="209"/>
  <c r="G253" i="209"/>
  <c r="G254" i="209"/>
  <c r="G255" i="209"/>
  <c r="G256" i="209"/>
  <c r="G257" i="209"/>
  <c r="G258" i="209"/>
  <c r="G259" i="209"/>
  <c r="G260" i="209"/>
  <c r="G261" i="209"/>
  <c r="G262" i="209"/>
  <c r="G263" i="209"/>
  <c r="G264" i="209"/>
  <c r="G265" i="209"/>
  <c r="G266" i="209"/>
  <c r="G267" i="209"/>
  <c r="G268" i="209"/>
  <c r="G269" i="209"/>
  <c r="G270" i="209"/>
  <c r="G271" i="209"/>
  <c r="G272" i="209"/>
  <c r="G273" i="209"/>
  <c r="G274" i="209"/>
  <c r="G275" i="209"/>
  <c r="G276" i="209"/>
  <c r="G277" i="209"/>
  <c r="G278" i="209"/>
  <c r="G279" i="209"/>
  <c r="G280" i="209"/>
  <c r="G281" i="209"/>
  <c r="G282" i="209"/>
  <c r="G283" i="209"/>
  <c r="G284" i="209"/>
  <c r="G285" i="209"/>
  <c r="G294" i="209"/>
  <c r="G81" i="209"/>
  <c r="G10" i="209"/>
  <c r="G11" i="209"/>
  <c r="G12" i="209"/>
  <c r="G13" i="209"/>
  <c r="G14" i="209"/>
  <c r="G15" i="209"/>
  <c r="G17" i="209"/>
  <c r="G18" i="209"/>
  <c r="G19" i="209"/>
  <c r="G20" i="209"/>
  <c r="G21" i="209"/>
  <c r="G22" i="209"/>
  <c r="G23" i="209"/>
  <c r="G24" i="209"/>
  <c r="G25" i="209"/>
  <c r="G26" i="209"/>
  <c r="G27" i="209"/>
  <c r="G28" i="209"/>
  <c r="G29" i="209"/>
  <c r="G30" i="209"/>
  <c r="G31" i="209"/>
  <c r="G32" i="209"/>
  <c r="G33" i="209"/>
  <c r="G34" i="209"/>
  <c r="G36" i="209"/>
  <c r="G37" i="209"/>
  <c r="G38" i="209"/>
  <c r="G39" i="209"/>
  <c r="G40" i="209"/>
  <c r="G41" i="209"/>
  <c r="G42" i="209"/>
  <c r="G43" i="209"/>
  <c r="G44" i="209"/>
  <c r="G45" i="209"/>
  <c r="G46" i="209"/>
  <c r="G47" i="209"/>
  <c r="G48" i="209"/>
  <c r="G49" i="209"/>
  <c r="G50" i="209"/>
  <c r="G51" i="209"/>
  <c r="G52" i="209"/>
  <c r="G53" i="209"/>
  <c r="G54" i="209"/>
  <c r="G55" i="209"/>
  <c r="G63" i="209"/>
  <c r="G64" i="209"/>
  <c r="G65" i="209"/>
  <c r="G66" i="209"/>
  <c r="G67" i="209"/>
  <c r="G68" i="209"/>
  <c r="G69" i="209"/>
  <c r="G70" i="209"/>
  <c r="G4" i="209"/>
  <c r="G136" i="209" s="1"/>
  <c r="G9" i="209"/>
  <c r="B76" i="209"/>
  <c r="B73" i="209"/>
  <c r="E72" i="209"/>
  <c r="B72" i="209"/>
  <c r="B71" i="209"/>
  <c r="B266" i="208"/>
  <c r="B198" i="208"/>
  <c r="B195" i="208"/>
  <c r="E194" i="208"/>
  <c r="B194" i="208"/>
  <c r="B193" i="208"/>
  <c r="B133" i="208"/>
  <c r="B130" i="208"/>
  <c r="E129" i="208"/>
  <c r="B129" i="208"/>
  <c r="B128" i="208"/>
  <c r="G78" i="208"/>
  <c r="G79" i="208"/>
  <c r="G80" i="208"/>
  <c r="G81" i="208"/>
  <c r="G82" i="208"/>
  <c r="G83" i="208"/>
  <c r="G84" i="208"/>
  <c r="G85" i="208"/>
  <c r="G86" i="208"/>
  <c r="G87" i="208"/>
  <c r="G89" i="208"/>
  <c r="G90" i="208"/>
  <c r="G91" i="208"/>
  <c r="G92" i="208"/>
  <c r="G93" i="208"/>
  <c r="G94" i="208"/>
  <c r="G95" i="208"/>
  <c r="G96" i="208"/>
  <c r="G97" i="208"/>
  <c r="G98" i="208"/>
  <c r="G99" i="208"/>
  <c r="G100" i="208"/>
  <c r="G101" i="208"/>
  <c r="G102" i="208"/>
  <c r="G103" i="208"/>
  <c r="G104" i="208"/>
  <c r="G105" i="208"/>
  <c r="G106" i="208"/>
  <c r="G107" i="208"/>
  <c r="G108" i="208"/>
  <c r="G109" i="208"/>
  <c r="G110" i="208"/>
  <c r="G111" i="208"/>
  <c r="G112" i="208"/>
  <c r="G113" i="208"/>
  <c r="G114" i="208"/>
  <c r="G115" i="208"/>
  <c r="G116" i="208"/>
  <c r="G117" i="208"/>
  <c r="G118" i="208"/>
  <c r="G119" i="208"/>
  <c r="G120" i="208"/>
  <c r="G125" i="208"/>
  <c r="G139" i="208"/>
  <c r="G140" i="208"/>
  <c r="G141" i="208"/>
  <c r="G142" i="208"/>
  <c r="G143" i="208"/>
  <c r="G144" i="208"/>
  <c r="G145" i="208"/>
  <c r="G146" i="208"/>
  <c r="G152" i="208"/>
  <c r="G153" i="208"/>
  <c r="G154" i="208"/>
  <c r="G155" i="208"/>
  <c r="G156" i="208"/>
  <c r="G157" i="208"/>
  <c r="G158" i="208"/>
  <c r="G159" i="208"/>
  <c r="G160" i="208"/>
  <c r="G161" i="208"/>
  <c r="G162" i="208"/>
  <c r="G163" i="208"/>
  <c r="G164" i="208"/>
  <c r="G165" i="208"/>
  <c r="G166" i="208"/>
  <c r="G167" i="208"/>
  <c r="G168" i="208"/>
  <c r="G169" i="208"/>
  <c r="G170" i="208"/>
  <c r="G171" i="208"/>
  <c r="G172" i="208"/>
  <c r="G173" i="208"/>
  <c r="G174" i="208"/>
  <c r="G175" i="208"/>
  <c r="G176" i="208"/>
  <c r="G177" i="208"/>
  <c r="G178" i="208"/>
  <c r="G179" i="208"/>
  <c r="G180" i="208"/>
  <c r="G181" i="208"/>
  <c r="G182" i="208"/>
  <c r="G183" i="208"/>
  <c r="G184" i="208"/>
  <c r="G185" i="208"/>
  <c r="G186" i="208"/>
  <c r="G187" i="208"/>
  <c r="G188" i="208"/>
  <c r="G189" i="208"/>
  <c r="G190" i="208"/>
  <c r="G191" i="208"/>
  <c r="G192" i="208"/>
  <c r="G204" i="208"/>
  <c r="G205" i="208"/>
  <c r="G206" i="208"/>
  <c r="G207" i="208"/>
  <c r="G208" i="208"/>
  <c r="G209" i="208"/>
  <c r="G210" i="208"/>
  <c r="G211" i="208"/>
  <c r="G212" i="208"/>
  <c r="G213" i="208"/>
  <c r="G214" i="208"/>
  <c r="G215" i="208"/>
  <c r="G216" i="208"/>
  <c r="G217" i="208"/>
  <c r="G218" i="208"/>
  <c r="G219" i="208"/>
  <c r="G220" i="208"/>
  <c r="G221" i="208"/>
  <c r="G222" i="208"/>
  <c r="G263" i="208"/>
  <c r="G264" i="208"/>
  <c r="G265" i="208"/>
  <c r="G77" i="208"/>
  <c r="G10" i="208"/>
  <c r="G11" i="208"/>
  <c r="G12" i="208"/>
  <c r="G13" i="208"/>
  <c r="G14" i="208"/>
  <c r="G15" i="208"/>
  <c r="G16" i="208"/>
  <c r="G17" i="208"/>
  <c r="G18" i="208"/>
  <c r="G19" i="208"/>
  <c r="G20" i="208"/>
  <c r="G21" i="208"/>
  <c r="G22" i="208"/>
  <c r="G23" i="208"/>
  <c r="G24" i="208"/>
  <c r="G25" i="208"/>
  <c r="G26" i="208"/>
  <c r="G27" i="208"/>
  <c r="G28" i="208"/>
  <c r="G29" i="208"/>
  <c r="G30" i="208"/>
  <c r="G31" i="208"/>
  <c r="G32" i="208"/>
  <c r="G33" i="208"/>
  <c r="G34" i="208"/>
  <c r="G35" i="208"/>
  <c r="G36" i="208"/>
  <c r="G37" i="208"/>
  <c r="G38" i="208"/>
  <c r="G39" i="208"/>
  <c r="G40" i="208"/>
  <c r="G41" i="208"/>
  <c r="G42" i="208"/>
  <c r="G43" i="208"/>
  <c r="G44" i="208"/>
  <c r="G45" i="208"/>
  <c r="G46" i="208"/>
  <c r="G47" i="208"/>
  <c r="G48" i="208"/>
  <c r="G49" i="208"/>
  <c r="G50" i="208"/>
  <c r="G51" i="208"/>
  <c r="G52" i="208"/>
  <c r="G53" i="208"/>
  <c r="G54" i="208"/>
  <c r="G55" i="208"/>
  <c r="G56" i="208"/>
  <c r="G57" i="208"/>
  <c r="G58" i="208"/>
  <c r="G59" i="208"/>
  <c r="G60" i="208"/>
  <c r="G61" i="208"/>
  <c r="G62" i="208"/>
  <c r="G63" i="208"/>
  <c r="G64" i="208"/>
  <c r="G65" i="208"/>
  <c r="G66" i="208"/>
  <c r="G9" i="208"/>
  <c r="B72" i="208"/>
  <c r="B69" i="208"/>
  <c r="E68" i="208"/>
  <c r="B68" i="208"/>
  <c r="B67" i="208"/>
  <c r="G47" i="240"/>
  <c r="G48" i="240"/>
  <c r="G49" i="240"/>
  <c r="G50" i="240"/>
  <c r="G51" i="240"/>
  <c r="G52" i="240"/>
  <c r="G53" i="240"/>
  <c r="G54" i="240"/>
  <c r="G55" i="240"/>
  <c r="G56" i="240"/>
  <c r="G57" i="240"/>
  <c r="G58" i="240"/>
  <c r="G59" i="240"/>
  <c r="G60" i="240"/>
  <c r="G61" i="240"/>
  <c r="G62" i="240"/>
  <c r="G63" i="240"/>
  <c r="G64" i="240"/>
  <c r="G65" i="240"/>
  <c r="G66" i="240"/>
  <c r="G67" i="240"/>
  <c r="G68" i="240"/>
  <c r="G69" i="240"/>
  <c r="G70" i="240"/>
  <c r="G71" i="240"/>
  <c r="G72" i="240"/>
  <c r="G73" i="240"/>
  <c r="G74" i="240"/>
  <c r="B75" i="240"/>
  <c r="G46" i="240"/>
  <c r="G4" i="240"/>
  <c r="B591" i="239"/>
  <c r="B528" i="239"/>
  <c r="B525" i="239"/>
  <c r="E524" i="239"/>
  <c r="B524" i="239"/>
  <c r="B523" i="239"/>
  <c r="B466" i="239"/>
  <c r="B463" i="239"/>
  <c r="E462" i="239"/>
  <c r="B462" i="239"/>
  <c r="B461" i="239"/>
  <c r="B400" i="239"/>
  <c r="B397" i="239"/>
  <c r="E396" i="239"/>
  <c r="B396" i="239"/>
  <c r="B395" i="239"/>
  <c r="B337" i="239"/>
  <c r="B334" i="239"/>
  <c r="E333" i="239"/>
  <c r="B333" i="239"/>
  <c r="B332" i="239"/>
  <c r="B272" i="239"/>
  <c r="B269" i="239"/>
  <c r="E268" i="239"/>
  <c r="B268" i="239"/>
  <c r="B267" i="239"/>
  <c r="B209" i="239"/>
  <c r="B206" i="239"/>
  <c r="E205" i="239"/>
  <c r="B205" i="239"/>
  <c r="B204" i="239"/>
  <c r="B143" i="239"/>
  <c r="B140" i="239"/>
  <c r="E139" i="239"/>
  <c r="B139" i="239"/>
  <c r="B138" i="239"/>
  <c r="G71" i="239"/>
  <c r="G72" i="239"/>
  <c r="G73" i="239"/>
  <c r="G74" i="239"/>
  <c r="B80" i="239"/>
  <c r="B77" i="239"/>
  <c r="E76" i="239"/>
  <c r="B76" i="239"/>
  <c r="B75" i="239"/>
  <c r="G548" i="239"/>
  <c r="G4" i="239"/>
  <c r="G79" i="239" s="1"/>
  <c r="B201" i="238"/>
  <c r="G167" i="238"/>
  <c r="B143" i="238"/>
  <c r="B140" i="238"/>
  <c r="E139" i="238"/>
  <c r="B139" i="238"/>
  <c r="B138" i="238"/>
  <c r="B78" i="238"/>
  <c r="B75" i="238"/>
  <c r="E74" i="238"/>
  <c r="B74" i="238"/>
  <c r="B73" i="238"/>
  <c r="G4" i="238"/>
  <c r="G77" i="238" s="1"/>
  <c r="B436" i="237"/>
  <c r="B368" i="237"/>
  <c r="E367" i="237"/>
  <c r="B367" i="237"/>
  <c r="B366" i="237"/>
  <c r="B308" i="237"/>
  <c r="B305" i="237"/>
  <c r="E304" i="237"/>
  <c r="B304" i="237"/>
  <c r="B303" i="237"/>
  <c r="B256" i="237"/>
  <c r="B253" i="237"/>
  <c r="E252" i="237"/>
  <c r="B252" i="237"/>
  <c r="B251" i="237"/>
  <c r="B198" i="237"/>
  <c r="B195" i="237"/>
  <c r="E194" i="237"/>
  <c r="B194" i="237"/>
  <c r="B193" i="237"/>
  <c r="B137" i="237"/>
  <c r="B134" i="237"/>
  <c r="E133" i="237"/>
  <c r="B133" i="237"/>
  <c r="B132" i="237"/>
  <c r="G78" i="237"/>
  <c r="G79" i="237"/>
  <c r="G80" i="237"/>
  <c r="G81" i="237"/>
  <c r="G82" i="237"/>
  <c r="G83" i="237"/>
  <c r="G84" i="237"/>
  <c r="G85" i="237"/>
  <c r="G86" i="237"/>
  <c r="G87" i="237"/>
  <c r="G88" i="237"/>
  <c r="G89" i="237"/>
  <c r="G90" i="237"/>
  <c r="G91" i="237"/>
  <c r="G92" i="237"/>
  <c r="G93" i="237"/>
  <c r="G94" i="237"/>
  <c r="G95" i="237"/>
  <c r="G96" i="237"/>
  <c r="G97" i="237"/>
  <c r="G98" i="237"/>
  <c r="G99" i="237"/>
  <c r="G100" i="237"/>
  <c r="G101" i="237"/>
  <c r="G102" i="237"/>
  <c r="G103" i="237"/>
  <c r="G104" i="237"/>
  <c r="G105" i="237"/>
  <c r="G106" i="237"/>
  <c r="G107" i="237"/>
  <c r="G108" i="237"/>
  <c r="G109" i="237"/>
  <c r="G110" i="237"/>
  <c r="G111" i="237"/>
  <c r="G112" i="237"/>
  <c r="G113" i="237"/>
  <c r="G114" i="237"/>
  <c r="G115" i="237"/>
  <c r="G116" i="237"/>
  <c r="G117" i="237"/>
  <c r="G118" i="237"/>
  <c r="G119" i="237"/>
  <c r="G120" i="237"/>
  <c r="G121" i="237"/>
  <c r="G122" i="237"/>
  <c r="G123" i="237"/>
  <c r="G124" i="237"/>
  <c r="G131" i="237"/>
  <c r="G143" i="237"/>
  <c r="G144" i="237"/>
  <c r="G145" i="237"/>
  <c r="G146" i="237"/>
  <c r="G147" i="237"/>
  <c r="G148" i="237"/>
  <c r="G149" i="237"/>
  <c r="G150" i="237"/>
  <c r="G151" i="237"/>
  <c r="G152" i="237"/>
  <c r="G153" i="237"/>
  <c r="G154" i="237"/>
  <c r="G155" i="237"/>
  <c r="G156" i="237"/>
  <c r="G157" i="237"/>
  <c r="G158" i="237"/>
  <c r="G159" i="237"/>
  <c r="G160" i="237"/>
  <c r="G161" i="237"/>
  <c r="G162" i="237"/>
  <c r="G163" i="237"/>
  <c r="G164" i="237"/>
  <c r="G165" i="237"/>
  <c r="G166" i="237"/>
  <c r="G167" i="237"/>
  <c r="G168" i="237"/>
  <c r="G169" i="237"/>
  <c r="G170" i="237"/>
  <c r="G171" i="237"/>
  <c r="G172" i="237"/>
  <c r="G173" i="237"/>
  <c r="G174" i="237"/>
  <c r="G175" i="237"/>
  <c r="G176" i="237"/>
  <c r="G177" i="237"/>
  <c r="G178" i="237"/>
  <c r="G179" i="237"/>
  <c r="G180" i="237"/>
  <c r="G181" i="237"/>
  <c r="G182" i="237"/>
  <c r="G183" i="237"/>
  <c r="G184" i="237"/>
  <c r="G185" i="237"/>
  <c r="G192" i="237"/>
  <c r="G204" i="237"/>
  <c r="G205" i="237"/>
  <c r="G206" i="237"/>
  <c r="G207" i="237"/>
  <c r="G208" i="237"/>
  <c r="G209" i="237"/>
  <c r="G210" i="237"/>
  <c r="G211" i="237"/>
  <c r="G212" i="237"/>
  <c r="G213" i="237"/>
  <c r="G214" i="237"/>
  <c r="G215" i="237"/>
  <c r="G216" i="237"/>
  <c r="G217" i="237"/>
  <c r="G218" i="237"/>
  <c r="G219" i="237"/>
  <c r="G220" i="237"/>
  <c r="G221" i="237"/>
  <c r="G222" i="237"/>
  <c r="G223" i="237"/>
  <c r="G224" i="237"/>
  <c r="G225" i="237"/>
  <c r="G226" i="237"/>
  <c r="G227" i="237"/>
  <c r="G228" i="237"/>
  <c r="G229" i="237"/>
  <c r="G230" i="237"/>
  <c r="G231" i="237"/>
  <c r="G232" i="237"/>
  <c r="G233" i="237"/>
  <c r="G234" i="237"/>
  <c r="G235" i="237"/>
  <c r="G236" i="237"/>
  <c r="G237" i="237"/>
  <c r="G238" i="237"/>
  <c r="G239" i="237"/>
  <c r="G240" i="237"/>
  <c r="G241" i="237"/>
  <c r="G242" i="237"/>
  <c r="G243" i="237"/>
  <c r="G244" i="237"/>
  <c r="G245" i="237"/>
  <c r="G262" i="237"/>
  <c r="G263" i="237"/>
  <c r="G264" i="237"/>
  <c r="G265" i="237"/>
  <c r="G266" i="237"/>
  <c r="G267" i="237"/>
  <c r="G268" i="237"/>
  <c r="G269" i="237"/>
  <c r="G270" i="237"/>
  <c r="G271" i="237"/>
  <c r="G272" i="237"/>
  <c r="G273" i="237"/>
  <c r="G274" i="237"/>
  <c r="G275" i="237"/>
  <c r="G276" i="237"/>
  <c r="G277" i="237"/>
  <c r="G278" i="237"/>
  <c r="G279" i="237"/>
  <c r="G280" i="237"/>
  <c r="G281" i="237"/>
  <c r="G282" i="237"/>
  <c r="G283" i="237"/>
  <c r="G284" i="237"/>
  <c r="G285" i="237"/>
  <c r="G286" i="237"/>
  <c r="G287" i="237"/>
  <c r="G288" i="237"/>
  <c r="G289" i="237"/>
  <c r="G290" i="237"/>
  <c r="G291" i="237"/>
  <c r="G292" i="237"/>
  <c r="G293" i="237"/>
  <c r="G294" i="237"/>
  <c r="G295" i="237"/>
  <c r="G296" i="237"/>
  <c r="G297" i="237"/>
  <c r="G298" i="237"/>
  <c r="G313" i="237"/>
  <c r="G314" i="237"/>
  <c r="G315" i="237"/>
  <c r="G316" i="237"/>
  <c r="G317" i="237"/>
  <c r="G318" i="237"/>
  <c r="G319" i="237"/>
  <c r="G320" i="237"/>
  <c r="G321" i="237"/>
  <c r="G322" i="237"/>
  <c r="G323" i="237"/>
  <c r="G324" i="237"/>
  <c r="G325" i="237"/>
  <c r="G326" i="237"/>
  <c r="G327" i="237"/>
  <c r="G328" i="237"/>
  <c r="G329" i="237"/>
  <c r="G330" i="237"/>
  <c r="G331" i="237"/>
  <c r="G332" i="237"/>
  <c r="G333" i="237"/>
  <c r="G334" i="237"/>
  <c r="G335" i="237"/>
  <c r="G336" i="237"/>
  <c r="G337" i="237"/>
  <c r="G338" i="237"/>
  <c r="G339" i="237"/>
  <c r="G340" i="237"/>
  <c r="G341" i="237"/>
  <c r="G342" i="237"/>
  <c r="G343" i="237"/>
  <c r="G344" i="237"/>
  <c r="G345" i="237"/>
  <c r="G346" i="237"/>
  <c r="G347" i="237"/>
  <c r="G348" i="237"/>
  <c r="G349" i="237"/>
  <c r="G350" i="237"/>
  <c r="G351" i="237"/>
  <c r="G352" i="237"/>
  <c r="G353" i="237"/>
  <c r="G354" i="237"/>
  <c r="G355" i="237"/>
  <c r="G356" i="237"/>
  <c r="G357" i="237"/>
  <c r="G358" i="237"/>
  <c r="G363" i="237"/>
  <c r="G378" i="237"/>
  <c r="G379" i="237"/>
  <c r="G380" i="237"/>
  <c r="G381" i="237"/>
  <c r="G382" i="237"/>
  <c r="G383" i="237"/>
  <c r="G384" i="237"/>
  <c r="G77" i="237"/>
  <c r="G10" i="237"/>
  <c r="G11" i="237"/>
  <c r="G12" i="237"/>
  <c r="G13" i="237"/>
  <c r="G14" i="237"/>
  <c r="G15" i="237"/>
  <c r="G16" i="237"/>
  <c r="G17" i="237"/>
  <c r="G18" i="237"/>
  <c r="G19" i="237"/>
  <c r="G20" i="237"/>
  <c r="G21" i="237"/>
  <c r="G22" i="237"/>
  <c r="G23" i="237"/>
  <c r="G24" i="237"/>
  <c r="G25" i="237"/>
  <c r="G26" i="237"/>
  <c r="G27" i="237"/>
  <c r="G28" i="237"/>
  <c r="G29" i="237"/>
  <c r="G30" i="237"/>
  <c r="G31" i="237"/>
  <c r="G32" i="237"/>
  <c r="G33" i="237"/>
  <c r="G34" i="237"/>
  <c r="G35" i="237"/>
  <c r="G36" i="237"/>
  <c r="G37" i="237"/>
  <c r="G38" i="237"/>
  <c r="G39" i="237"/>
  <c r="G40" i="237"/>
  <c r="G41" i="237"/>
  <c r="G42" i="237"/>
  <c r="G43" i="237"/>
  <c r="G44" i="237"/>
  <c r="G45" i="237"/>
  <c r="G46" i="237"/>
  <c r="G47" i="237"/>
  <c r="G48" i="237"/>
  <c r="G49" i="237"/>
  <c r="G50" i="237"/>
  <c r="G51" i="237"/>
  <c r="G52" i="237"/>
  <c r="G53" i="237"/>
  <c r="G54" i="237"/>
  <c r="G55" i="237"/>
  <c r="G56" i="237"/>
  <c r="G57" i="237"/>
  <c r="G58" i="237"/>
  <c r="G59" i="237"/>
  <c r="G60" i="237"/>
  <c r="G61" i="237"/>
  <c r="G62" i="237"/>
  <c r="G63" i="237"/>
  <c r="G64" i="237"/>
  <c r="G65" i="237"/>
  <c r="G66" i="237"/>
  <c r="G9" i="237"/>
  <c r="B72" i="237"/>
  <c r="B69" i="237"/>
  <c r="E68" i="237"/>
  <c r="B68" i="237"/>
  <c r="B67" i="237"/>
  <c r="G4" i="237"/>
  <c r="G71" i="237" s="1"/>
  <c r="G62" i="207" l="1"/>
  <c r="G71" i="207" s="1"/>
  <c r="G77" i="211"/>
  <c r="G86" i="211" s="1"/>
  <c r="G152" i="211" s="1"/>
  <c r="G200" i="209"/>
  <c r="G71" i="209"/>
  <c r="G67" i="208"/>
  <c r="G76" i="208" s="1"/>
  <c r="G527" i="239"/>
  <c r="G465" i="239"/>
  <c r="G399" i="239"/>
  <c r="G336" i="239"/>
  <c r="G271" i="239"/>
  <c r="G208" i="239"/>
  <c r="G142" i="239"/>
  <c r="G142" i="238"/>
  <c r="G370" i="237"/>
  <c r="G307" i="237"/>
  <c r="G255" i="237"/>
  <c r="G197" i="237"/>
  <c r="G136" i="237"/>
  <c r="G67" i="237"/>
  <c r="B5" i="159"/>
  <c r="B5" i="161"/>
  <c r="B5" i="162"/>
  <c r="B5" i="237"/>
  <c r="B5" i="238"/>
  <c r="B5" i="239"/>
  <c r="B5" i="240"/>
  <c r="B5" i="208"/>
  <c r="B5" i="209"/>
  <c r="B5" i="207"/>
  <c r="B5" i="211"/>
  <c r="B5" i="213"/>
  <c r="B5" i="236"/>
  <c r="B5" i="170"/>
  <c r="B5" i="214"/>
  <c r="B5" i="229"/>
  <c r="B5" i="230"/>
  <c r="B5" i="231"/>
  <c r="B5" i="232"/>
  <c r="B5" i="171"/>
  <c r="B5" i="172"/>
  <c r="B5" i="173"/>
  <c r="B5" i="174"/>
  <c r="B5" i="175"/>
  <c r="B5" i="177"/>
  <c r="B5" i="176"/>
  <c r="B5" i="178"/>
  <c r="B5" i="179"/>
  <c r="B5" i="180"/>
  <c r="B5" i="250"/>
  <c r="B5" i="243"/>
  <c r="B5" i="244"/>
  <c r="B5" i="245"/>
  <c r="B5" i="247"/>
  <c r="B5" i="216"/>
  <c r="B5" i="217"/>
  <c r="B5" i="218"/>
  <c r="B5" i="219"/>
  <c r="B5" i="220"/>
  <c r="B5" i="221"/>
  <c r="B5" i="222"/>
  <c r="B5" i="223"/>
  <c r="B5" i="224"/>
  <c r="B5" i="225"/>
  <c r="B5" i="227"/>
  <c r="B5" i="193"/>
  <c r="B5" i="194"/>
  <c r="B5" i="195"/>
  <c r="B5" i="196"/>
  <c r="B5" i="197"/>
  <c r="B5" i="198"/>
  <c r="B5" i="199"/>
  <c r="B5" i="200"/>
  <c r="B5" i="201"/>
  <c r="B5" i="202"/>
  <c r="B5" i="203"/>
  <c r="B5" i="204"/>
  <c r="B5" i="205"/>
  <c r="B5" i="206"/>
  <c r="B5" i="181"/>
  <c r="B5" i="182"/>
  <c r="B5" i="183"/>
  <c r="B5" i="184"/>
  <c r="B5" i="185"/>
  <c r="B5" i="186"/>
  <c r="B5" i="187"/>
  <c r="B5" i="188"/>
  <c r="B5" i="189"/>
  <c r="B5" i="190"/>
  <c r="B5" i="191"/>
  <c r="B5" i="192"/>
  <c r="G4" i="159"/>
  <c r="G4" i="161"/>
  <c r="G4" i="162"/>
  <c r="G4" i="208"/>
  <c r="G197" i="208" s="1"/>
  <c r="G75" i="209"/>
  <c r="G4" i="207"/>
  <c r="G144" i="207" s="1"/>
  <c r="G4" i="170"/>
  <c r="G4" i="214"/>
  <c r="G4" i="171"/>
  <c r="G4" i="172"/>
  <c r="G4" i="173"/>
  <c r="G4" i="174"/>
  <c r="G4" i="175"/>
  <c r="G4" i="177"/>
  <c r="G4" i="176"/>
  <c r="G4" i="178"/>
  <c r="G4" i="179"/>
  <c r="G4" i="180"/>
  <c r="G69" i="245"/>
  <c r="G63" i="247"/>
  <c r="G4" i="216"/>
  <c r="G4" i="223"/>
  <c r="G4" i="193"/>
  <c r="G4" i="194"/>
  <c r="G4" i="195"/>
  <c r="G4" i="196"/>
  <c r="G4" i="197"/>
  <c r="G4" i="198"/>
  <c r="G4" i="199"/>
  <c r="G80" i="199" s="1"/>
  <c r="G4" i="200"/>
  <c r="G80" i="200" s="1"/>
  <c r="G4" i="201"/>
  <c r="G4" i="202"/>
  <c r="G4" i="203"/>
  <c r="G4" i="204"/>
  <c r="G4" i="205"/>
  <c r="G4" i="206"/>
  <c r="G4" i="181"/>
  <c r="G4" i="182"/>
  <c r="G4" i="183"/>
  <c r="G4" i="184"/>
  <c r="G4" i="185"/>
  <c r="G4" i="186"/>
  <c r="G4" i="187"/>
  <c r="G4" i="188"/>
  <c r="G4" i="189"/>
  <c r="G76" i="189" s="1"/>
  <c r="G4" i="190"/>
  <c r="G4" i="191"/>
  <c r="G4" i="192"/>
  <c r="G66" i="192" s="1"/>
  <c r="B2" i="159"/>
  <c r="B2" i="161"/>
  <c r="B2" i="162"/>
  <c r="B2" i="237"/>
  <c r="B2" i="238"/>
  <c r="B2" i="239"/>
  <c r="B2" i="240"/>
  <c r="B2" i="208"/>
  <c r="B2" i="209"/>
  <c r="B2" i="207"/>
  <c r="B2" i="211"/>
  <c r="B2" i="213"/>
  <c r="B2" i="236"/>
  <c r="B2" i="170"/>
  <c r="B2" i="214"/>
  <c r="B2" i="229"/>
  <c r="B2" i="230"/>
  <c r="B2" i="231"/>
  <c r="B2" i="232"/>
  <c r="B2" i="171"/>
  <c r="B2" i="172"/>
  <c r="B2" i="173"/>
  <c r="B2" i="174"/>
  <c r="B2" i="175"/>
  <c r="B2" i="177"/>
  <c r="B2" i="176"/>
  <c r="B2" i="178"/>
  <c r="B2" i="179"/>
  <c r="B2" i="180"/>
  <c r="B2" i="250"/>
  <c r="B2" i="243"/>
  <c r="B2" i="244"/>
  <c r="B2" i="245"/>
  <c r="B2" i="247"/>
  <c r="B2" i="216"/>
  <c r="B2" i="217"/>
  <c r="B2" i="218"/>
  <c r="B2" i="219"/>
  <c r="B2" i="220"/>
  <c r="B2" i="221"/>
  <c r="B2" i="222"/>
  <c r="B2" i="223"/>
  <c r="B2" i="224"/>
  <c r="B2" i="225"/>
  <c r="B2" i="227"/>
  <c r="B2" i="193"/>
  <c r="B2" i="194"/>
  <c r="B2" i="195"/>
  <c r="B2" i="196"/>
  <c r="B2" i="197"/>
  <c r="B2" i="198"/>
  <c r="B2" i="199"/>
  <c r="B2" i="200"/>
  <c r="B2" i="201"/>
  <c r="B2" i="202"/>
  <c r="B2" i="203"/>
  <c r="B2" i="204"/>
  <c r="B2" i="205"/>
  <c r="B2" i="206"/>
  <c r="B2" i="181"/>
  <c r="B2" i="182"/>
  <c r="B2" i="183"/>
  <c r="B2" i="184"/>
  <c r="B2" i="185"/>
  <c r="B2" i="186"/>
  <c r="B2" i="187"/>
  <c r="B2" i="188"/>
  <c r="B2" i="189"/>
  <c r="B2" i="190"/>
  <c r="B2" i="191"/>
  <c r="B2" i="192"/>
  <c r="B1" i="159"/>
  <c r="B1" i="161"/>
  <c r="B1" i="162"/>
  <c r="B1" i="237"/>
  <c r="B1" i="238"/>
  <c r="B1" i="239"/>
  <c r="B1" i="240"/>
  <c r="B1" i="208"/>
  <c r="B1" i="209"/>
  <c r="B1" i="207"/>
  <c r="B1" i="211"/>
  <c r="B1" i="213"/>
  <c r="B1" i="236"/>
  <c r="B1" i="170"/>
  <c r="B1" i="214"/>
  <c r="B1" i="229"/>
  <c r="B1" i="230"/>
  <c r="B1" i="231"/>
  <c r="B1" i="232"/>
  <c r="B1" i="171"/>
  <c r="B1" i="172"/>
  <c r="B1" i="173"/>
  <c r="B1" i="174"/>
  <c r="B1" i="175"/>
  <c r="B1" i="177"/>
  <c r="B1" i="176"/>
  <c r="B1" i="178"/>
  <c r="B1" i="179"/>
  <c r="B1" i="180"/>
  <c r="B1" i="250"/>
  <c r="B1" i="243"/>
  <c r="B1" i="244"/>
  <c r="B1" i="245"/>
  <c r="B1" i="247"/>
  <c r="B1" i="216"/>
  <c r="B1" i="217"/>
  <c r="B1" i="218"/>
  <c r="B1" i="219"/>
  <c r="B1" i="220"/>
  <c r="B1" i="221"/>
  <c r="B1" i="222"/>
  <c r="B1" i="223"/>
  <c r="B1" i="224"/>
  <c r="B1" i="225"/>
  <c r="B1" i="227"/>
  <c r="B1" i="193"/>
  <c r="B1" i="194"/>
  <c r="B1" i="195"/>
  <c r="B1" i="196"/>
  <c r="B1" i="197"/>
  <c r="B1" i="198"/>
  <c r="B1" i="199"/>
  <c r="B1" i="200"/>
  <c r="B1" i="201"/>
  <c r="B1" i="202"/>
  <c r="B1" i="203"/>
  <c r="B1" i="204"/>
  <c r="B1" i="205"/>
  <c r="B1" i="206"/>
  <c r="B1" i="181"/>
  <c r="B1" i="182"/>
  <c r="B1" i="183"/>
  <c r="B1" i="184"/>
  <c r="B1" i="185"/>
  <c r="B1" i="186"/>
  <c r="B1" i="187"/>
  <c r="B1" i="188"/>
  <c r="B1" i="189"/>
  <c r="B1" i="190"/>
  <c r="B1" i="191"/>
  <c r="B1" i="192"/>
  <c r="E1" i="159"/>
  <c r="E1" i="161"/>
  <c r="E1" i="162"/>
  <c r="E1" i="237"/>
  <c r="E1" i="238"/>
  <c r="E1" i="239"/>
  <c r="E1" i="240"/>
  <c r="E1" i="208"/>
  <c r="E1" i="209"/>
  <c r="E1" i="207"/>
  <c r="E1" i="211"/>
  <c r="E1" i="213"/>
  <c r="E1" i="236"/>
  <c r="E1" i="170"/>
  <c r="E1" i="214"/>
  <c r="E1" i="229"/>
  <c r="E1" i="230"/>
  <c r="E1" i="231"/>
  <c r="E1" i="232"/>
  <c r="E1" i="171"/>
  <c r="E1" i="172"/>
  <c r="E1" i="173"/>
  <c r="E1" i="174"/>
  <c r="E1" i="175"/>
  <c r="E1" i="177"/>
  <c r="E1" i="176"/>
  <c r="E1" i="178"/>
  <c r="E1" i="179"/>
  <c r="E1" i="180"/>
  <c r="E1" i="250"/>
  <c r="E1" i="243"/>
  <c r="E1" i="244"/>
  <c r="E1" i="245"/>
  <c r="E1" i="247"/>
  <c r="E1" i="216"/>
  <c r="E1" i="217"/>
  <c r="E1" i="218"/>
  <c r="E1" i="219"/>
  <c r="E1" i="220"/>
  <c r="E1" i="221"/>
  <c r="E1" i="222"/>
  <c r="E1" i="223"/>
  <c r="E1" i="224"/>
  <c r="E1" i="225"/>
  <c r="E1" i="227"/>
  <c r="E1" i="193"/>
  <c r="E1" i="194"/>
  <c r="E1" i="195"/>
  <c r="E1" i="196"/>
  <c r="E1" i="197"/>
  <c r="E1" i="198"/>
  <c r="E1" i="199"/>
  <c r="E1" i="200"/>
  <c r="E1" i="201"/>
  <c r="E1" i="202"/>
  <c r="E1" i="203"/>
  <c r="E1" i="204"/>
  <c r="E1" i="205"/>
  <c r="E1" i="206"/>
  <c r="E1" i="181"/>
  <c r="E1" i="182"/>
  <c r="E1" i="183"/>
  <c r="E1" i="184"/>
  <c r="E1" i="185"/>
  <c r="E1" i="186"/>
  <c r="E1" i="187"/>
  <c r="E1" i="188"/>
  <c r="E1" i="189"/>
  <c r="E1" i="190"/>
  <c r="E1" i="191"/>
  <c r="E1" i="192"/>
  <c r="G9" i="250"/>
  <c r="G66" i="250" s="1"/>
  <c r="G9" i="247"/>
  <c r="G10" i="247"/>
  <c r="G11" i="247"/>
  <c r="G12" i="247"/>
  <c r="G13" i="247"/>
  <c r="G16" i="247"/>
  <c r="G17" i="247"/>
  <c r="G18" i="247"/>
  <c r="G19" i="247"/>
  <c r="G20" i="247"/>
  <c r="G21" i="247"/>
  <c r="G22" i="247"/>
  <c r="G23" i="247"/>
  <c r="G24" i="247"/>
  <c r="G27" i="247"/>
  <c r="G28" i="247"/>
  <c r="G29" i="247"/>
  <c r="G30" i="247"/>
  <c r="G31" i="247"/>
  <c r="G32" i="247"/>
  <c r="G33" i="247"/>
  <c r="G34" i="247"/>
  <c r="G35" i="247"/>
  <c r="G36" i="247"/>
  <c r="G37" i="247"/>
  <c r="G38" i="247"/>
  <c r="G39" i="247"/>
  <c r="G40" i="247"/>
  <c r="G41" i="247"/>
  <c r="G42" i="247"/>
  <c r="G43" i="247"/>
  <c r="G44" i="247"/>
  <c r="G45" i="247"/>
  <c r="G46" i="247"/>
  <c r="G47" i="247"/>
  <c r="G48" i="247"/>
  <c r="G49" i="247"/>
  <c r="G50" i="247"/>
  <c r="G51" i="247"/>
  <c r="G52" i="247"/>
  <c r="G58" i="247"/>
  <c r="G69" i="247"/>
  <c r="G70" i="247"/>
  <c r="G71" i="247"/>
  <c r="G73" i="247"/>
  <c r="G78" i="247"/>
  <c r="G79" i="247"/>
  <c r="G80" i="247"/>
  <c r="G81" i="247"/>
  <c r="G82" i="247"/>
  <c r="G83" i="247"/>
  <c r="G84" i="247"/>
  <c r="G86" i="247"/>
  <c r="G87" i="247"/>
  <c r="G88" i="247"/>
  <c r="G89" i="247"/>
  <c r="G90" i="247"/>
  <c r="G91" i="247"/>
  <c r="G92" i="247"/>
  <c r="G93" i="247"/>
  <c r="G94" i="247"/>
  <c r="G95" i="247"/>
  <c r="G96" i="247"/>
  <c r="G97" i="247"/>
  <c r="G98" i="247"/>
  <c r="G99" i="247"/>
  <c r="G100" i="247"/>
  <c r="G101" i="247"/>
  <c r="G102" i="247"/>
  <c r="G103" i="247"/>
  <c r="G104" i="247"/>
  <c r="G105" i="247"/>
  <c r="G106" i="247"/>
  <c r="G107" i="247"/>
  <c r="G108" i="247"/>
  <c r="G109" i="247"/>
  <c r="G110" i="247"/>
  <c r="G111" i="247"/>
  <c r="G112" i="247"/>
  <c r="G117" i="247"/>
  <c r="G130" i="247"/>
  <c r="G131" i="247"/>
  <c r="G132" i="247"/>
  <c r="G133" i="247"/>
  <c r="G134" i="247"/>
  <c r="G135" i="247"/>
  <c r="G136" i="247"/>
  <c r="G137" i="247"/>
  <c r="G138" i="247"/>
  <c r="G139" i="247"/>
  <c r="G140" i="247"/>
  <c r="G141" i="247"/>
  <c r="G142" i="247"/>
  <c r="G145" i="247"/>
  <c r="G146" i="247"/>
  <c r="G147" i="247"/>
  <c r="G148" i="247"/>
  <c r="G149" i="247"/>
  <c r="G150" i="247"/>
  <c r="G151" i="247"/>
  <c r="G152" i="247"/>
  <c r="G153" i="247"/>
  <c r="G154" i="247"/>
  <c r="G155" i="247"/>
  <c r="G156" i="247"/>
  <c r="G157" i="247"/>
  <c r="G158" i="247"/>
  <c r="G159" i="247"/>
  <c r="G160" i="247"/>
  <c r="G161" i="247"/>
  <c r="G162" i="247"/>
  <c r="G163" i="247"/>
  <c r="G164" i="247"/>
  <c r="G165" i="247"/>
  <c r="G166" i="247"/>
  <c r="G167" i="247"/>
  <c r="G168" i="247"/>
  <c r="G169" i="247"/>
  <c r="G170" i="247"/>
  <c r="G187" i="247"/>
  <c r="G199" i="247"/>
  <c r="G200" i="247"/>
  <c r="G201" i="247"/>
  <c r="G202" i="247"/>
  <c r="G212" i="247"/>
  <c r="G213" i="247"/>
  <c r="G214" i="247"/>
  <c r="G215" i="247"/>
  <c r="G216" i="247"/>
  <c r="G217" i="247"/>
  <c r="G218" i="247"/>
  <c r="G219" i="247"/>
  <c r="G220" i="247"/>
  <c r="G221" i="247"/>
  <c r="G222" i="247"/>
  <c r="G223" i="247"/>
  <c r="G224" i="247"/>
  <c r="G225" i="247"/>
  <c r="G226" i="247"/>
  <c r="G227" i="247"/>
  <c r="G228" i="247"/>
  <c r="G229" i="247"/>
  <c r="G230" i="247"/>
  <c r="G231" i="247"/>
  <c r="G232" i="247"/>
  <c r="G233" i="247"/>
  <c r="G234" i="247"/>
  <c r="G235" i="247"/>
  <c r="G236" i="247"/>
  <c r="G237" i="247"/>
  <c r="G241" i="247"/>
  <c r="G243" i="247"/>
  <c r="G246" i="247"/>
  <c r="G247" i="247"/>
  <c r="G9" i="245"/>
  <c r="G12" i="245"/>
  <c r="G13" i="245"/>
  <c r="G14" i="245"/>
  <c r="G15" i="245"/>
  <c r="G16" i="245"/>
  <c r="G17" i="245"/>
  <c r="G18" i="245"/>
  <c r="G19" i="245"/>
  <c r="G20" i="245"/>
  <c r="G21" i="245"/>
  <c r="G22" i="245"/>
  <c r="G23" i="245"/>
  <c r="G24" i="245"/>
  <c r="G25" i="245"/>
  <c r="G26" i="245"/>
  <c r="G29" i="245"/>
  <c r="G30" i="245"/>
  <c r="G31" i="245"/>
  <c r="G32" i="245"/>
  <c r="G33" i="245"/>
  <c r="G34" i="245"/>
  <c r="G35" i="245"/>
  <c r="G36" i="245"/>
  <c r="G37" i="245"/>
  <c r="G38" i="245"/>
  <c r="G39" i="245"/>
  <c r="G40" i="245"/>
  <c r="G41" i="245"/>
  <c r="G42" i="245"/>
  <c r="G43" i="245"/>
  <c r="G44" i="245"/>
  <c r="G45" i="245"/>
  <c r="G46" i="245"/>
  <c r="G47" i="245"/>
  <c r="G48" i="245"/>
  <c r="G49" i="245"/>
  <c r="G50" i="245"/>
  <c r="G51" i="245"/>
  <c r="G52" i="245"/>
  <c r="G53" i="245"/>
  <c r="G54" i="245"/>
  <c r="G55" i="245"/>
  <c r="G56" i="245"/>
  <c r="G57" i="245"/>
  <c r="G59" i="245"/>
  <c r="G60" i="245"/>
  <c r="G64" i="245"/>
  <c r="G76" i="245"/>
  <c r="G77" i="245"/>
  <c r="G78" i="245"/>
  <c r="G79" i="245"/>
  <c r="G80" i="245"/>
  <c r="G83" i="245"/>
  <c r="G84" i="245"/>
  <c r="G86" i="245"/>
  <c r="G87" i="245"/>
  <c r="G88" i="245"/>
  <c r="G89" i="245"/>
  <c r="G90" i="245"/>
  <c r="G91" i="245"/>
  <c r="G92" i="245"/>
  <c r="G93" i="245"/>
  <c r="G94" i="245"/>
  <c r="G95" i="245"/>
  <c r="G96" i="245"/>
  <c r="G97" i="245"/>
  <c r="G98" i="245"/>
  <c r="G99" i="245"/>
  <c r="G100" i="245"/>
  <c r="G101" i="245"/>
  <c r="G102" i="245"/>
  <c r="G103" i="245"/>
  <c r="G104" i="245"/>
  <c r="G105" i="245"/>
  <c r="G106" i="245"/>
  <c r="G107" i="245"/>
  <c r="G108" i="245"/>
  <c r="G109" i="245"/>
  <c r="G110" i="245"/>
  <c r="G111" i="245"/>
  <c r="G112" i="245"/>
  <c r="G113" i="245"/>
  <c r="G114" i="245"/>
  <c r="G115" i="245"/>
  <c r="G116" i="245"/>
  <c r="G117" i="245"/>
  <c r="G118" i="245"/>
  <c r="G119" i="245"/>
  <c r="G120" i="245"/>
  <c r="G121" i="245"/>
  <c r="G122" i="245"/>
  <c r="G123" i="245"/>
  <c r="G124" i="245"/>
  <c r="G125" i="245"/>
  <c r="G126" i="245"/>
  <c r="G129" i="245"/>
  <c r="G130" i="245"/>
  <c r="G131" i="245"/>
  <c r="G132" i="245"/>
  <c r="G133" i="245"/>
  <c r="G134" i="245"/>
  <c r="G135" i="245"/>
  <c r="G136" i="245"/>
  <c r="G137" i="245"/>
  <c r="G138" i="245"/>
  <c r="G139" i="245"/>
  <c r="G140" i="245"/>
  <c r="G141" i="245"/>
  <c r="G142" i="245"/>
  <c r="G143" i="245"/>
  <c r="G16" i="244"/>
  <c r="G17" i="244"/>
  <c r="G18" i="244"/>
  <c r="G19" i="244"/>
  <c r="G20" i="244"/>
  <c r="G21" i="244"/>
  <c r="G22" i="244"/>
  <c r="G25" i="244"/>
  <c r="G26" i="244"/>
  <c r="G27" i="244"/>
  <c r="G28" i="244"/>
  <c r="G29" i="244"/>
  <c r="G30" i="244"/>
  <c r="G31" i="244"/>
  <c r="G32" i="244"/>
  <c r="G33" i="244"/>
  <c r="G34" i="244"/>
  <c r="G35" i="244"/>
  <c r="G36" i="244"/>
  <c r="G37" i="244"/>
  <c r="G38" i="244"/>
  <c r="G39" i="244"/>
  <c r="G40" i="244"/>
  <c r="G41" i="244"/>
  <c r="G42" i="244"/>
  <c r="G43" i="244"/>
  <c r="G44" i="244"/>
  <c r="G46" i="244"/>
  <c r="G47" i="244"/>
  <c r="G48" i="244"/>
  <c r="G50" i="244"/>
  <c r="G51" i="244"/>
  <c r="G54" i="244"/>
  <c r="G56" i="244"/>
  <c r="G59" i="244"/>
  <c r="G71" i="244"/>
  <c r="G72" i="244"/>
  <c r="G73" i="244"/>
  <c r="G74" i="244"/>
  <c r="G75" i="244"/>
  <c r="G76" i="244"/>
  <c r="G77" i="244"/>
  <c r="G78" i="244"/>
  <c r="G79" i="244"/>
  <c r="G80" i="244"/>
  <c r="G81" i="244"/>
  <c r="G84" i="244"/>
  <c r="G85" i="244"/>
  <c r="G86" i="244"/>
  <c r="G87" i="244"/>
  <c r="G88" i="244"/>
  <c r="G89" i="244"/>
  <c r="G90" i="244"/>
  <c r="G91" i="244"/>
  <c r="G92" i="244"/>
  <c r="G93" i="244"/>
  <c r="G94" i="244"/>
  <c r="G95" i="244"/>
  <c r="G96" i="244"/>
  <c r="G97" i="244"/>
  <c r="G98" i="244"/>
  <c r="G99" i="244"/>
  <c r="G100" i="244"/>
  <c r="G101" i="244"/>
  <c r="G102" i="244"/>
  <c r="G103" i="244"/>
  <c r="G105" i="244"/>
  <c r="G106" i="244"/>
  <c r="G107" i="244"/>
  <c r="G109" i="244"/>
  <c r="G110" i="244"/>
  <c r="G138" i="244"/>
  <c r="G139" i="244"/>
  <c r="G140" i="244"/>
  <c r="G141" i="244"/>
  <c r="G142" i="244"/>
  <c r="G143" i="244"/>
  <c r="G144" i="244"/>
  <c r="G145" i="244"/>
  <c r="G146" i="244"/>
  <c r="G147" i="244"/>
  <c r="G148" i="244"/>
  <c r="G149" i="244"/>
  <c r="G150" i="244"/>
  <c r="G153" i="244"/>
  <c r="G154" i="244"/>
  <c r="G155" i="244"/>
  <c r="G156" i="244"/>
  <c r="G157" i="244"/>
  <c r="G158" i="244"/>
  <c r="G159" i="244"/>
  <c r="G160" i="244"/>
  <c r="G161" i="244"/>
  <c r="G162" i="244"/>
  <c r="G163" i="244"/>
  <c r="G164" i="244"/>
  <c r="G165" i="244"/>
  <c r="G166" i="244"/>
  <c r="G167" i="244"/>
  <c r="G168" i="244"/>
  <c r="G169" i="244"/>
  <c r="G170" i="244"/>
  <c r="G171" i="244"/>
  <c r="G172" i="244"/>
  <c r="G174" i="244"/>
  <c r="G175" i="244"/>
  <c r="G176" i="244"/>
  <c r="G178" i="244"/>
  <c r="G179" i="244"/>
  <c r="G182" i="244"/>
  <c r="G12" i="243"/>
  <c r="G13" i="243"/>
  <c r="G14" i="243"/>
  <c r="G15" i="243"/>
  <c r="G65" i="243" l="1"/>
  <c r="G432" i="170"/>
  <c r="G493" i="170"/>
  <c r="G305" i="170"/>
  <c r="G366" i="170"/>
  <c r="G193" i="170"/>
  <c r="G249" i="170"/>
  <c r="G75" i="170"/>
  <c r="G142" i="170" s="1"/>
  <c r="G189" i="170" s="1"/>
  <c r="G137" i="170"/>
  <c r="G75" i="250"/>
  <c r="G123" i="250" s="1"/>
  <c r="G132" i="250" s="1"/>
  <c r="G190" i="250" s="1"/>
  <c r="G199" i="250" s="1"/>
  <c r="G257" i="250" s="1"/>
  <c r="G59" i="247"/>
  <c r="G68" i="247" s="1"/>
  <c r="G119" i="247" s="1"/>
  <c r="G128" i="247" s="1"/>
  <c r="G162" i="180"/>
  <c r="G227" i="180"/>
  <c r="G114" i="180"/>
  <c r="G66" i="180"/>
  <c r="G68" i="193"/>
  <c r="G133" i="193"/>
  <c r="G134" i="216"/>
  <c r="G65" i="245"/>
  <c r="G74" i="245" s="1"/>
  <c r="G144" i="245" s="1"/>
  <c r="G60" i="244"/>
  <c r="G69" i="244" s="1"/>
  <c r="G125" i="244" s="1"/>
  <c r="G134" i="244" s="1"/>
  <c r="G189" i="244" s="1"/>
  <c r="G75" i="178"/>
  <c r="G134" i="178"/>
  <c r="G61" i="196"/>
  <c r="G122" i="196"/>
  <c r="G72" i="214"/>
  <c r="G161" i="211"/>
  <c r="G223" i="211" s="1"/>
  <c r="G81" i="211"/>
  <c r="G156" i="211"/>
  <c r="G66" i="207"/>
  <c r="G128" i="208"/>
  <c r="G137" i="208" s="1"/>
  <c r="G71" i="208"/>
  <c r="G132" i="208"/>
  <c r="G76" i="237"/>
  <c r="G132" i="237" s="1"/>
  <c r="G9" i="240"/>
  <c r="G10" i="240"/>
  <c r="G11" i="240"/>
  <c r="G12" i="240"/>
  <c r="G13" i="240"/>
  <c r="G14" i="240"/>
  <c r="G15" i="240"/>
  <c r="G16" i="240"/>
  <c r="G17" i="240"/>
  <c r="G18" i="240"/>
  <c r="G19" i="240"/>
  <c r="G20" i="240"/>
  <c r="G23" i="240"/>
  <c r="G24" i="240"/>
  <c r="G25" i="240"/>
  <c r="G26" i="240"/>
  <c r="G27" i="240"/>
  <c r="G28" i="240"/>
  <c r="G29" i="240"/>
  <c r="G30" i="240"/>
  <c r="G31" i="240"/>
  <c r="G32" i="240"/>
  <c r="G33" i="240"/>
  <c r="G34" i="240"/>
  <c r="G35" i="240"/>
  <c r="G36" i="240"/>
  <c r="G37" i="240"/>
  <c r="G38" i="240"/>
  <c r="G39" i="240"/>
  <c r="G40" i="240"/>
  <c r="G41" i="240"/>
  <c r="G42" i="240"/>
  <c r="G43" i="240"/>
  <c r="G44" i="240"/>
  <c r="G45" i="240"/>
  <c r="G9" i="239"/>
  <c r="G10" i="239"/>
  <c r="G11" i="239"/>
  <c r="G12" i="239"/>
  <c r="G13" i="239"/>
  <c r="G14" i="239"/>
  <c r="G15" i="239"/>
  <c r="G16" i="239"/>
  <c r="G17" i="239"/>
  <c r="G18" i="239"/>
  <c r="G19" i="239"/>
  <c r="G20" i="239"/>
  <c r="G21" i="239"/>
  <c r="G22" i="239"/>
  <c r="G23" i="239"/>
  <c r="G24" i="239"/>
  <c r="G27" i="239"/>
  <c r="G28" i="239"/>
  <c r="G29" i="239"/>
  <c r="G30" i="239"/>
  <c r="G31" i="239"/>
  <c r="G32" i="239"/>
  <c r="G33" i="239"/>
  <c r="G34" i="239"/>
  <c r="G35" i="239"/>
  <c r="G36" i="239"/>
  <c r="G37" i="239"/>
  <c r="G38" i="239"/>
  <c r="G39" i="239"/>
  <c r="G40" i="239"/>
  <c r="G41" i="239"/>
  <c r="G42" i="239"/>
  <c r="G43" i="239"/>
  <c r="G44" i="239"/>
  <c r="G45" i="239"/>
  <c r="G46" i="239"/>
  <c r="G47" i="239"/>
  <c r="G48" i="239"/>
  <c r="G49" i="239"/>
  <c r="G50" i="239"/>
  <c r="G51" i="239"/>
  <c r="G52" i="239"/>
  <c r="G53" i="239"/>
  <c r="G54" i="239"/>
  <c r="G55" i="239"/>
  <c r="G56" i="239"/>
  <c r="G57" i="239"/>
  <c r="G58" i="239"/>
  <c r="G59" i="239"/>
  <c r="G60" i="239"/>
  <c r="G61" i="239"/>
  <c r="G62" i="239"/>
  <c r="G63" i="239"/>
  <c r="G64" i="239"/>
  <c r="G65" i="239"/>
  <c r="G66" i="239"/>
  <c r="G68" i="239"/>
  <c r="G69" i="239"/>
  <c r="G70" i="239"/>
  <c r="G86" i="239"/>
  <c r="G87" i="239"/>
  <c r="G88" i="239"/>
  <c r="G89" i="239"/>
  <c r="G90" i="239"/>
  <c r="G91" i="239"/>
  <c r="G92" i="239"/>
  <c r="G93" i="239"/>
  <c r="G94" i="239"/>
  <c r="G95" i="239"/>
  <c r="G96" i="239"/>
  <c r="G97" i="239"/>
  <c r="G98" i="239"/>
  <c r="G99" i="239"/>
  <c r="G100" i="239"/>
  <c r="G101" i="239"/>
  <c r="G102" i="239"/>
  <c r="G103" i="239"/>
  <c r="G104" i="239"/>
  <c r="G105" i="239"/>
  <c r="G106" i="239"/>
  <c r="G107" i="239"/>
  <c r="G108" i="239"/>
  <c r="G109" i="239"/>
  <c r="G110" i="239"/>
  <c r="G111" i="239"/>
  <c r="G112" i="239"/>
  <c r="G113" i="239"/>
  <c r="G114" i="239"/>
  <c r="G115" i="239"/>
  <c r="G116" i="239"/>
  <c r="G117" i="239"/>
  <c r="G118" i="239"/>
  <c r="G119" i="239"/>
  <c r="G120" i="239"/>
  <c r="G121" i="239"/>
  <c r="G122" i="239"/>
  <c r="G125" i="239"/>
  <c r="G126" i="239"/>
  <c r="G127" i="239"/>
  <c r="G128" i="239"/>
  <c r="G129" i="239"/>
  <c r="G130" i="239"/>
  <c r="G131" i="239"/>
  <c r="G132" i="239"/>
  <c r="G133" i="239"/>
  <c r="G134" i="239"/>
  <c r="G149" i="239"/>
  <c r="G150" i="239"/>
  <c r="G151" i="239"/>
  <c r="G152" i="239"/>
  <c r="G153" i="239"/>
  <c r="G154" i="239"/>
  <c r="G155" i="239"/>
  <c r="G156" i="239"/>
  <c r="G157" i="239"/>
  <c r="G158" i="239"/>
  <c r="G159" i="239"/>
  <c r="G160" i="239"/>
  <c r="G161" i="239"/>
  <c r="G162" i="239"/>
  <c r="G163" i="239"/>
  <c r="G164" i="239"/>
  <c r="G165" i="239"/>
  <c r="G166" i="239"/>
  <c r="G167" i="239"/>
  <c r="G168" i="239"/>
  <c r="G169" i="239"/>
  <c r="G170" i="239"/>
  <c r="G171" i="239"/>
  <c r="G172" i="239"/>
  <c r="G173" i="239"/>
  <c r="G174" i="239"/>
  <c r="G175" i="239"/>
  <c r="G176" i="239"/>
  <c r="G177" i="239"/>
  <c r="G178" i="239"/>
  <c r="G179" i="239"/>
  <c r="G180" i="239"/>
  <c r="G181" i="239"/>
  <c r="G182" i="239"/>
  <c r="G183" i="239"/>
  <c r="G184" i="239"/>
  <c r="G185" i="239"/>
  <c r="G186" i="239"/>
  <c r="G187" i="239"/>
  <c r="G188" i="239"/>
  <c r="G189" i="239"/>
  <c r="G190" i="239"/>
  <c r="G191" i="239"/>
  <c r="G192" i="239"/>
  <c r="G193" i="239"/>
  <c r="G194" i="239"/>
  <c r="G195" i="239"/>
  <c r="G203" i="239"/>
  <c r="G215" i="239"/>
  <c r="G216" i="239"/>
  <c r="G217" i="239"/>
  <c r="G218" i="239"/>
  <c r="G219" i="239"/>
  <c r="G220" i="239"/>
  <c r="G221" i="239"/>
  <c r="G222" i="239"/>
  <c r="G223" i="239"/>
  <c r="G224" i="239"/>
  <c r="G225" i="239"/>
  <c r="G226" i="239"/>
  <c r="G227" i="239"/>
  <c r="G228" i="239"/>
  <c r="G229" i="239"/>
  <c r="G230" i="239"/>
  <c r="G231" i="239"/>
  <c r="G232" i="239"/>
  <c r="G233" i="239"/>
  <c r="G234" i="239"/>
  <c r="G235" i="239"/>
  <c r="G236" i="239"/>
  <c r="G237" i="239"/>
  <c r="G238" i="239"/>
  <c r="G239" i="239"/>
  <c r="G240" i="239"/>
  <c r="G241" i="239"/>
  <c r="G242" i="239"/>
  <c r="G243" i="239"/>
  <c r="G244" i="239"/>
  <c r="G245" i="239"/>
  <c r="G246" i="239"/>
  <c r="G247" i="239"/>
  <c r="G248" i="239"/>
  <c r="G249" i="239"/>
  <c r="G250" i="239"/>
  <c r="G251" i="239"/>
  <c r="G252" i="239"/>
  <c r="G253" i="239"/>
  <c r="G254" i="239"/>
  <c r="G255" i="239"/>
  <c r="G256" i="239"/>
  <c r="G257" i="239"/>
  <c r="G258" i="239"/>
  <c r="G259" i="239"/>
  <c r="G264" i="239"/>
  <c r="G278" i="239"/>
  <c r="G279" i="239"/>
  <c r="G280" i="239"/>
  <c r="G281" i="239"/>
  <c r="G282" i="239"/>
  <c r="G283" i="239"/>
  <c r="G284" i="239"/>
  <c r="G285" i="239"/>
  <c r="G286" i="239"/>
  <c r="G287" i="239"/>
  <c r="G288" i="239"/>
  <c r="G289" i="239"/>
  <c r="G290" i="239"/>
  <c r="G291" i="239"/>
  <c r="G292" i="239"/>
  <c r="G293" i="239"/>
  <c r="G294" i="239"/>
  <c r="G295" i="239"/>
  <c r="G296" i="239"/>
  <c r="G297" i="239"/>
  <c r="G298" i="239"/>
  <c r="G299" i="239"/>
  <c r="G300" i="239"/>
  <c r="G301" i="239"/>
  <c r="G302" i="239"/>
  <c r="G303" i="239"/>
  <c r="G304" i="239"/>
  <c r="G305" i="239"/>
  <c r="G306" i="239"/>
  <c r="G307" i="239"/>
  <c r="G308" i="239"/>
  <c r="G309" i="239"/>
  <c r="G310" i="239"/>
  <c r="G313" i="239"/>
  <c r="G314" i="239"/>
  <c r="G315" i="239"/>
  <c r="G316" i="239"/>
  <c r="G317" i="239"/>
  <c r="G318" i="239"/>
  <c r="G326" i="239"/>
  <c r="G343" i="239"/>
  <c r="G344" i="239"/>
  <c r="G345" i="239"/>
  <c r="G346" i="239"/>
  <c r="G347" i="239"/>
  <c r="G348" i="239"/>
  <c r="G349" i="239"/>
  <c r="G350" i="239"/>
  <c r="G351" i="239"/>
  <c r="G352" i="239"/>
  <c r="G353" i="239"/>
  <c r="G354" i="239"/>
  <c r="G355" i="239"/>
  <c r="G356" i="239"/>
  <c r="G357" i="239"/>
  <c r="G358" i="239"/>
  <c r="G359" i="239"/>
  <c r="G360" i="239"/>
  <c r="G361" i="239"/>
  <c r="G362" i="239"/>
  <c r="G363" i="239"/>
  <c r="G364" i="239"/>
  <c r="G365" i="239"/>
  <c r="G366" i="239"/>
  <c r="G367" i="239"/>
  <c r="G368" i="239"/>
  <c r="G369" i="239"/>
  <c r="G370" i="239"/>
  <c r="G371" i="239"/>
  <c r="G379" i="239"/>
  <c r="G380" i="239"/>
  <c r="G381" i="239"/>
  <c r="G383" i="239"/>
  <c r="G384" i="239"/>
  <c r="G385" i="239"/>
  <c r="G386" i="239"/>
  <c r="G387" i="239"/>
  <c r="G388" i="239"/>
  <c r="G389" i="239"/>
  <c r="G390" i="239"/>
  <c r="G391" i="239"/>
  <c r="G406" i="239"/>
  <c r="G407" i="239"/>
  <c r="G408" i="239"/>
  <c r="G409" i="239"/>
  <c r="G410" i="239"/>
  <c r="G411" i="239"/>
  <c r="G412" i="239"/>
  <c r="G413" i="239"/>
  <c r="G414" i="239"/>
  <c r="G415" i="239"/>
  <c r="G416" i="239"/>
  <c r="G417" i="239"/>
  <c r="G418" i="239"/>
  <c r="G419" i="239"/>
  <c r="G420" i="239"/>
  <c r="G421" i="239"/>
  <c r="G422" i="239"/>
  <c r="G423" i="239"/>
  <c r="G424" i="239"/>
  <c r="G425" i="239"/>
  <c r="G426" i="239"/>
  <c r="G427" i="239"/>
  <c r="G428" i="239"/>
  <c r="G429" i="239"/>
  <c r="G430" i="239"/>
  <c r="G431" i="239"/>
  <c r="G432" i="239"/>
  <c r="G433" i="239"/>
  <c r="G434" i="239"/>
  <c r="G435" i="239"/>
  <c r="G436" i="239"/>
  <c r="G437" i="239"/>
  <c r="G438" i="239"/>
  <c r="G439" i="239"/>
  <c r="G440" i="239"/>
  <c r="G441" i="239"/>
  <c r="G442" i="239"/>
  <c r="G443" i="239"/>
  <c r="G444" i="239"/>
  <c r="G446" i="239"/>
  <c r="G447" i="239"/>
  <c r="G448" i="239"/>
  <c r="G449" i="239"/>
  <c r="G450" i="239"/>
  <c r="G452" i="239"/>
  <c r="G454" i="239"/>
  <c r="G472" i="239"/>
  <c r="G473" i="239"/>
  <c r="G474" i="239"/>
  <c r="G476" i="239"/>
  <c r="G477" i="239"/>
  <c r="G478" i="239"/>
  <c r="G479" i="239"/>
  <c r="G480" i="239"/>
  <c r="G482" i="239"/>
  <c r="G483" i="239"/>
  <c r="G484" i="239"/>
  <c r="G485" i="239"/>
  <c r="G486" i="239"/>
  <c r="G487" i="239"/>
  <c r="G488" i="239"/>
  <c r="G489" i="239"/>
  <c r="G490" i="239"/>
  <c r="G491" i="239"/>
  <c r="G492" i="239"/>
  <c r="G493" i="239"/>
  <c r="G494" i="239"/>
  <c r="G495" i="239"/>
  <c r="G496" i="239"/>
  <c r="G497" i="239"/>
  <c r="G498" i="239"/>
  <c r="G506" i="239"/>
  <c r="G507" i="239"/>
  <c r="G508" i="239"/>
  <c r="G511" i="239"/>
  <c r="G512" i="239"/>
  <c r="G513" i="239"/>
  <c r="G514" i="239"/>
  <c r="G515" i="239"/>
  <c r="G516" i="239"/>
  <c r="G517" i="239"/>
  <c r="G518" i="239"/>
  <c r="G520" i="239"/>
  <c r="G521" i="239"/>
  <c r="G534" i="239"/>
  <c r="G535" i="239"/>
  <c r="G536" i="239"/>
  <c r="G537" i="239"/>
  <c r="G538" i="239"/>
  <c r="G539" i="239"/>
  <c r="G540" i="239"/>
  <c r="G541" i="239"/>
  <c r="G542" i="239"/>
  <c r="G543" i="239"/>
  <c r="G544" i="239"/>
  <c r="G545" i="239"/>
  <c r="G546" i="239"/>
  <c r="G547" i="239"/>
  <c r="G9" i="238"/>
  <c r="G10" i="238"/>
  <c r="G11" i="238"/>
  <c r="G12" i="238"/>
  <c r="G13" i="238"/>
  <c r="G14" i="238"/>
  <c r="G15" i="238"/>
  <c r="G16" i="238"/>
  <c r="G17" i="238"/>
  <c r="G18" i="238"/>
  <c r="G19" i="238"/>
  <c r="G20" i="238"/>
  <c r="G21" i="238"/>
  <c r="G22" i="238"/>
  <c r="G23" i="238"/>
  <c r="G24" i="238"/>
  <c r="G25" i="238"/>
  <c r="G26" i="238"/>
  <c r="G27" i="238"/>
  <c r="G28" i="238"/>
  <c r="G29" i="238"/>
  <c r="G30" i="238"/>
  <c r="G31" i="238"/>
  <c r="G32" i="238"/>
  <c r="G33" i="238"/>
  <c r="G34" i="238"/>
  <c r="G35" i="238"/>
  <c r="G36" i="238"/>
  <c r="G37" i="238"/>
  <c r="G38" i="238"/>
  <c r="G39" i="238"/>
  <c r="G40" i="238"/>
  <c r="G41" i="238"/>
  <c r="G42" i="238"/>
  <c r="G43" i="238"/>
  <c r="G44" i="238"/>
  <c r="G45" i="238"/>
  <c r="G46" i="238"/>
  <c r="G47" i="238"/>
  <c r="G48" i="238"/>
  <c r="G49" i="238"/>
  <c r="G50" i="238"/>
  <c r="G51" i="238"/>
  <c r="G52" i="238"/>
  <c r="G53" i="238"/>
  <c r="G54" i="238"/>
  <c r="G55" i="238"/>
  <c r="G56" i="238"/>
  <c r="G57" i="238"/>
  <c r="G58" i="238"/>
  <c r="G59" i="238"/>
  <c r="G60" i="238"/>
  <c r="G61" i="238"/>
  <c r="G62" i="238"/>
  <c r="G63" i="238"/>
  <c r="G64" i="238"/>
  <c r="G65" i="238"/>
  <c r="G66" i="238"/>
  <c r="G67" i="238"/>
  <c r="G68" i="238"/>
  <c r="G69" i="238"/>
  <c r="G70" i="238"/>
  <c r="G72" i="238"/>
  <c r="G84" i="238"/>
  <c r="G85" i="238"/>
  <c r="G86" i="238"/>
  <c r="G87" i="238"/>
  <c r="G88" i="238"/>
  <c r="G89" i="238"/>
  <c r="G90" i="238"/>
  <c r="G91" i="238"/>
  <c r="G92" i="238"/>
  <c r="G93" i="238"/>
  <c r="G94" i="238"/>
  <c r="G95" i="238"/>
  <c r="G96" i="238"/>
  <c r="G97" i="238"/>
  <c r="G98" i="238"/>
  <c r="G99" i="238"/>
  <c r="G100" i="238"/>
  <c r="G101" i="238"/>
  <c r="G102" i="238"/>
  <c r="G103" i="238"/>
  <c r="G104" i="238"/>
  <c r="G105" i="238"/>
  <c r="G106" i="238"/>
  <c r="G107" i="238"/>
  <c r="G108" i="238"/>
  <c r="G109" i="238"/>
  <c r="G110" i="238"/>
  <c r="G111" i="238"/>
  <c r="G112" i="238"/>
  <c r="G113" i="238"/>
  <c r="G114" i="238"/>
  <c r="G115" i="238"/>
  <c r="G116" i="238"/>
  <c r="G117" i="238"/>
  <c r="G118" i="238"/>
  <c r="G119" i="238"/>
  <c r="G120" i="238"/>
  <c r="G121" i="238"/>
  <c r="G122" i="238"/>
  <c r="G123" i="238"/>
  <c r="G124" i="238"/>
  <c r="G125" i="238"/>
  <c r="G126" i="238"/>
  <c r="G127" i="238"/>
  <c r="G128" i="238"/>
  <c r="G129" i="238"/>
  <c r="G130" i="238"/>
  <c r="G131" i="238"/>
  <c r="G132" i="238"/>
  <c r="G137" i="238"/>
  <c r="G149" i="238"/>
  <c r="G150" i="238"/>
  <c r="G151" i="238"/>
  <c r="G152" i="238"/>
  <c r="G153" i="238"/>
  <c r="G154" i="238"/>
  <c r="G155" i="238"/>
  <c r="G156" i="238"/>
  <c r="G157" i="238"/>
  <c r="G158" i="238"/>
  <c r="G159" i="238"/>
  <c r="G160" i="238"/>
  <c r="G161" i="238"/>
  <c r="G162" i="238"/>
  <c r="G163" i="238"/>
  <c r="G164" i="238"/>
  <c r="G165" i="238"/>
  <c r="G166" i="238"/>
  <c r="G42" i="254" l="1"/>
  <c r="G19" i="254"/>
  <c r="G75" i="240"/>
  <c r="G198" i="170"/>
  <c r="G245" i="170" s="1"/>
  <c r="G254" i="170" s="1"/>
  <c r="G266" i="250"/>
  <c r="G319" i="250" s="1"/>
  <c r="G188" i="247"/>
  <c r="G197" i="247" s="1"/>
  <c r="G257" i="247" s="1"/>
  <c r="G193" i="208"/>
  <c r="G202" i="208" s="1"/>
  <c r="G266" i="208" s="1"/>
  <c r="G75" i="239"/>
  <c r="G84" i="239" s="1"/>
  <c r="G138" i="239" s="1"/>
  <c r="G147" i="239" s="1"/>
  <c r="G204" i="239" s="1"/>
  <c r="G213" i="239" s="1"/>
  <c r="G267" i="239" s="1"/>
  <c r="G276" i="239" s="1"/>
  <c r="G73" i="238"/>
  <c r="G82" i="238" s="1"/>
  <c r="G138" i="238" s="1"/>
  <c r="G147" i="238" s="1"/>
  <c r="G201" i="238" s="1"/>
  <c r="G141" i="237"/>
  <c r="G193" i="237" s="1"/>
  <c r="G202" i="237" s="1"/>
  <c r="G251" i="237" s="1"/>
  <c r="G44" i="254" l="1"/>
  <c r="G16" i="254"/>
  <c r="G301" i="170"/>
  <c r="G310" i="170" s="1"/>
  <c r="G328" i="250"/>
  <c r="G388" i="250" s="1"/>
  <c r="G332" i="239"/>
  <c r="G341" i="239" s="1"/>
  <c r="G260" i="237"/>
  <c r="G44" i="272" l="1"/>
  <c r="G40" i="254"/>
  <c r="G362" i="170"/>
  <c r="G371" i="170" s="1"/>
  <c r="G428" i="170" s="1"/>
  <c r="G437" i="170" s="1"/>
  <c r="G395" i="239"/>
  <c r="G404" i="239" s="1"/>
  <c r="G461" i="239" s="1"/>
  <c r="G303" i="237"/>
  <c r="G312" i="237" s="1"/>
  <c r="G366" i="237" s="1"/>
  <c r="G375" i="237" s="1"/>
  <c r="G436" i="237" s="1"/>
  <c r="G12" i="254" l="1"/>
  <c r="G489" i="170"/>
  <c r="G470" i="239"/>
  <c r="G12" i="232"/>
  <c r="G77" i="232" s="1"/>
  <c r="G9" i="231"/>
  <c r="G12" i="231"/>
  <c r="G13" i="231"/>
  <c r="G14" i="231"/>
  <c r="G15" i="231"/>
  <c r="G16" i="231"/>
  <c r="G17" i="231"/>
  <c r="G18" i="231"/>
  <c r="G19" i="231"/>
  <c r="G20" i="231"/>
  <c r="G21" i="231"/>
  <c r="G22" i="231"/>
  <c r="G23" i="231"/>
  <c r="G24" i="231"/>
  <c r="G25" i="231"/>
  <c r="G26" i="231"/>
  <c r="G27" i="231"/>
  <c r="G28" i="231"/>
  <c r="G29" i="231"/>
  <c r="G30" i="231"/>
  <c r="G31" i="231"/>
  <c r="G32" i="231"/>
  <c r="G33" i="231"/>
  <c r="G34" i="231"/>
  <c r="G35" i="231"/>
  <c r="G36" i="231"/>
  <c r="G37" i="231"/>
  <c r="G38" i="231"/>
  <c r="G39" i="231"/>
  <c r="G40" i="231"/>
  <c r="G41" i="231"/>
  <c r="G42" i="231"/>
  <c r="G43" i="231"/>
  <c r="G44" i="231"/>
  <c r="G45" i="231"/>
  <c r="G46" i="231"/>
  <c r="G47" i="231"/>
  <c r="G48" i="231"/>
  <c r="G49" i="231"/>
  <c r="G50" i="231"/>
  <c r="G51" i="231"/>
  <c r="G52" i="231"/>
  <c r="G53" i="231"/>
  <c r="G54" i="231"/>
  <c r="G55" i="231"/>
  <c r="G56" i="231"/>
  <c r="G57" i="231"/>
  <c r="G58" i="231"/>
  <c r="G65" i="231"/>
  <c r="G76" i="231"/>
  <c r="G77" i="231"/>
  <c r="G78" i="231"/>
  <c r="G79" i="231"/>
  <c r="G80" i="231"/>
  <c r="G81" i="231"/>
  <c r="G82" i="231"/>
  <c r="G83" i="231"/>
  <c r="G84" i="231"/>
  <c r="G85" i="231"/>
  <c r="G86" i="231"/>
  <c r="G87" i="231"/>
  <c r="G88" i="231"/>
  <c r="G89" i="231"/>
  <c r="G90" i="231"/>
  <c r="G91" i="231"/>
  <c r="G92" i="231"/>
  <c r="G93" i="231"/>
  <c r="G94" i="231"/>
  <c r="G95" i="231"/>
  <c r="G96" i="231"/>
  <c r="G97" i="231"/>
  <c r="G98" i="231"/>
  <c r="G99" i="231"/>
  <c r="G100" i="231"/>
  <c r="G101" i="231"/>
  <c r="G102" i="231"/>
  <c r="G103" i="231"/>
  <c r="G14" i="230"/>
  <c r="G15" i="230"/>
  <c r="G16" i="230"/>
  <c r="G17" i="230"/>
  <c r="G18" i="230"/>
  <c r="G19" i="230"/>
  <c r="G20" i="230"/>
  <c r="G21" i="230"/>
  <c r="G22" i="230"/>
  <c r="G23" i="230"/>
  <c r="G24" i="230"/>
  <c r="G25" i="230"/>
  <c r="G26" i="230"/>
  <c r="G27" i="230"/>
  <c r="G28" i="230"/>
  <c r="G29" i="230"/>
  <c r="G30" i="230"/>
  <c r="G31" i="230"/>
  <c r="G32" i="230"/>
  <c r="G33" i="230"/>
  <c r="G34" i="230"/>
  <c r="G35" i="230"/>
  <c r="G36" i="230"/>
  <c r="G37" i="230"/>
  <c r="G38" i="230"/>
  <c r="G39" i="230"/>
  <c r="G40" i="230"/>
  <c r="G41" i="230"/>
  <c r="G42" i="230"/>
  <c r="G43" i="230"/>
  <c r="G44" i="230"/>
  <c r="G45" i="230"/>
  <c r="G46" i="230"/>
  <c r="G47" i="230"/>
  <c r="G48" i="230"/>
  <c r="G49" i="230"/>
  <c r="G50" i="230"/>
  <c r="G51" i="230"/>
  <c r="G52" i="230"/>
  <c r="G53" i="230"/>
  <c r="G54" i="230"/>
  <c r="G62" i="230"/>
  <c r="G74" i="230"/>
  <c r="G75" i="230"/>
  <c r="G76" i="230"/>
  <c r="G77" i="230"/>
  <c r="G78" i="230"/>
  <c r="G79" i="230"/>
  <c r="G80" i="230"/>
  <c r="G81" i="230"/>
  <c r="G82" i="230"/>
  <c r="G83" i="230"/>
  <c r="G84" i="230"/>
  <c r="G85" i="230"/>
  <c r="G86" i="230"/>
  <c r="G87" i="230"/>
  <c r="G88" i="230"/>
  <c r="G89" i="230"/>
  <c r="G90" i="230"/>
  <c r="F27" i="229"/>
  <c r="G498" i="170" l="1"/>
  <c r="G538" i="170" s="1"/>
  <c r="G66" i="231"/>
  <c r="G75" i="231" s="1"/>
  <c r="G131" i="231" s="1"/>
  <c r="G63" i="230"/>
  <c r="G72" i="230" s="1"/>
  <c r="G127" i="230" s="1"/>
  <c r="G523" i="239"/>
  <c r="G532" i="239" s="1"/>
  <c r="G591" i="239" s="1"/>
  <c r="G219" i="162" l="1"/>
  <c r="G220" i="162"/>
  <c r="G221" i="162"/>
  <c r="G222" i="162"/>
  <c r="G223" i="162"/>
  <c r="G224" i="162"/>
  <c r="G225" i="162"/>
  <c r="G226" i="162"/>
  <c r="G227" i="162"/>
  <c r="G228" i="162"/>
  <c r="G229" i="162"/>
  <c r="G230" i="162"/>
  <c r="G231" i="162"/>
  <c r="G232" i="162"/>
  <c r="G233" i="162"/>
  <c r="G234" i="162"/>
  <c r="G235" i="162"/>
  <c r="G236" i="162"/>
  <c r="G237" i="162"/>
  <c r="G238" i="162"/>
  <c r="G239" i="162"/>
  <c r="G240" i="162"/>
  <c r="G241" i="162"/>
  <c r="G242" i="162"/>
  <c r="G243" i="162"/>
  <c r="G244" i="162"/>
  <c r="G245" i="162"/>
  <c r="G246" i="162"/>
  <c r="G247" i="162"/>
  <c r="G248" i="162"/>
  <c r="G249" i="162"/>
  <c r="G250" i="162"/>
  <c r="G257" i="162"/>
  <c r="G258" i="162"/>
  <c r="G259" i="162"/>
  <c r="G260" i="162"/>
  <c r="G261" i="162"/>
  <c r="G262" i="162"/>
  <c r="G263" i="162"/>
  <c r="G264" i="162"/>
  <c r="G265" i="162"/>
  <c r="G266" i="162"/>
  <c r="G267" i="162"/>
  <c r="G268" i="162"/>
  <c r="G269" i="162"/>
  <c r="G270" i="162"/>
  <c r="G271" i="162"/>
  <c r="G272" i="162"/>
  <c r="G218" i="162"/>
  <c r="G161" i="162"/>
  <c r="G162" i="162"/>
  <c r="G163" i="162"/>
  <c r="G164" i="162"/>
  <c r="G165" i="162"/>
  <c r="G166" i="162"/>
  <c r="G167" i="162"/>
  <c r="G168" i="162"/>
  <c r="G169" i="162"/>
  <c r="G170" i="162"/>
  <c r="G171" i="162"/>
  <c r="G172" i="162"/>
  <c r="G173" i="162"/>
  <c r="G174" i="162"/>
  <c r="G175" i="162"/>
  <c r="G176" i="162"/>
  <c r="G177" i="162"/>
  <c r="G178" i="162"/>
  <c r="G179" i="162"/>
  <c r="G180" i="162"/>
  <c r="G181" i="162"/>
  <c r="G182" i="162"/>
  <c r="G183" i="162"/>
  <c r="E185" i="162" s="1"/>
  <c r="G185" i="162" s="1"/>
  <c r="G184" i="162"/>
  <c r="G186" i="162"/>
  <c r="G187" i="162"/>
  <c r="E189" i="162" s="1"/>
  <c r="G189" i="162" s="1"/>
  <c r="G188" i="162"/>
  <c r="G190" i="162"/>
  <c r="G191" i="162"/>
  <c r="G192" i="162"/>
  <c r="G193" i="162"/>
  <c r="G194" i="162"/>
  <c r="G195" i="162"/>
  <c r="G196" i="162"/>
  <c r="G197" i="162"/>
  <c r="G198" i="162"/>
  <c r="G199" i="162"/>
  <c r="G200" i="162"/>
  <c r="G201" i="162"/>
  <c r="G202" i="162"/>
  <c r="G203" i="162"/>
  <c r="G204" i="162"/>
  <c r="G205" i="162"/>
  <c r="G206" i="162"/>
  <c r="G207" i="162"/>
  <c r="G160" i="162"/>
  <c r="G111" i="162"/>
  <c r="G112" i="162"/>
  <c r="G113" i="162"/>
  <c r="G114" i="162"/>
  <c r="G115" i="162"/>
  <c r="G116" i="162"/>
  <c r="G117" i="162"/>
  <c r="G118" i="162"/>
  <c r="G119" i="162"/>
  <c r="G120" i="162"/>
  <c r="G121" i="162"/>
  <c r="G122" i="162"/>
  <c r="G123" i="162"/>
  <c r="G124" i="162"/>
  <c r="G125" i="162"/>
  <c r="G126" i="162"/>
  <c r="G127" i="162"/>
  <c r="G128" i="162"/>
  <c r="G129" i="162"/>
  <c r="G130" i="162"/>
  <c r="G131" i="162"/>
  <c r="G132" i="162"/>
  <c r="G133" i="162"/>
  <c r="G134" i="162"/>
  <c r="G135" i="162"/>
  <c r="G136" i="162"/>
  <c r="G137" i="162"/>
  <c r="G138" i="162"/>
  <c r="G212" i="162" s="1"/>
  <c r="G139" i="162"/>
  <c r="G140" i="162"/>
  <c r="G141" i="162"/>
  <c r="G142" i="162"/>
  <c r="G143" i="162"/>
  <c r="G144" i="162"/>
  <c r="G145" i="162"/>
  <c r="G146" i="162"/>
  <c r="G147" i="162"/>
  <c r="G148" i="162"/>
  <c r="G149" i="162"/>
  <c r="G83" i="162"/>
  <c r="G84" i="162"/>
  <c r="G85" i="162"/>
  <c r="G86" i="162"/>
  <c r="G87" i="162"/>
  <c r="G88" i="162"/>
  <c r="G89" i="162"/>
  <c r="G90" i="162"/>
  <c r="G91" i="162"/>
  <c r="G92" i="162"/>
  <c r="G93" i="162"/>
  <c r="G94" i="162"/>
  <c r="G95" i="162"/>
  <c r="G96" i="162"/>
  <c r="G97" i="162"/>
  <c r="G98" i="162"/>
  <c r="G99" i="162"/>
  <c r="G100" i="162"/>
  <c r="G101" i="162"/>
  <c r="G102" i="162"/>
  <c r="G103" i="162"/>
  <c r="G104" i="162"/>
  <c r="G105" i="162"/>
  <c r="G106" i="162"/>
  <c r="G107" i="162"/>
  <c r="G108" i="162"/>
  <c r="G109" i="162"/>
  <c r="G10" i="162"/>
  <c r="G11" i="162"/>
  <c r="G12" i="162"/>
  <c r="G13" i="162"/>
  <c r="G14" i="162"/>
  <c r="G15" i="162"/>
  <c r="G16" i="162"/>
  <c r="G17" i="162"/>
  <c r="G19" i="162"/>
  <c r="G20" i="162"/>
  <c r="G21" i="162"/>
  <c r="G22" i="162"/>
  <c r="G23" i="162"/>
  <c r="G24" i="162"/>
  <c r="G25" i="162"/>
  <c r="G26" i="162"/>
  <c r="G27" i="162"/>
  <c r="G28" i="162"/>
  <c r="G29" i="162"/>
  <c r="G30" i="162"/>
  <c r="G31" i="162"/>
  <c r="G32" i="162"/>
  <c r="G33" i="162"/>
  <c r="G34" i="162"/>
  <c r="G35" i="162"/>
  <c r="G36" i="162"/>
  <c r="G37" i="162"/>
  <c r="G38" i="162"/>
  <c r="E40" i="162" s="1"/>
  <c r="G40" i="162" s="1"/>
  <c r="G39" i="162"/>
  <c r="G41" i="162"/>
  <c r="G42" i="162"/>
  <c r="G43" i="162"/>
  <c r="G44" i="162"/>
  <c r="G45" i="162"/>
  <c r="G46" i="162"/>
  <c r="G47" i="162"/>
  <c r="G48" i="162"/>
  <c r="G49" i="162"/>
  <c r="G50" i="162"/>
  <c r="G51" i="162"/>
  <c r="G52" i="162"/>
  <c r="G53" i="162"/>
  <c r="G54" i="162"/>
  <c r="G55" i="162"/>
  <c r="G56" i="162"/>
  <c r="G57" i="162"/>
  <c r="G58" i="162"/>
  <c r="G59" i="162"/>
  <c r="G60" i="162"/>
  <c r="G61" i="162"/>
  <c r="G62" i="162"/>
  <c r="G63" i="162"/>
  <c r="G64" i="162"/>
  <c r="G65" i="162"/>
  <c r="G66" i="162"/>
  <c r="G67" i="162"/>
  <c r="G68" i="162"/>
  <c r="G69" i="162"/>
  <c r="G70" i="162"/>
  <c r="G71" i="162"/>
  <c r="G72" i="162"/>
  <c r="B213" i="162"/>
  <c r="B210" i="162"/>
  <c r="E209" i="162"/>
  <c r="B209" i="162"/>
  <c r="B208" i="162"/>
  <c r="B150" i="162"/>
  <c r="B73" i="162"/>
  <c r="B155" i="162"/>
  <c r="G154" i="162"/>
  <c r="B152" i="162"/>
  <c r="E151" i="162"/>
  <c r="B151" i="162"/>
  <c r="B78" i="162"/>
  <c r="B75" i="162"/>
  <c r="E74" i="162"/>
  <c r="B74" i="162"/>
  <c r="G77" i="162"/>
  <c r="B145" i="159"/>
  <c r="B142" i="159"/>
  <c r="E141" i="159"/>
  <c r="B141" i="159"/>
  <c r="G60" i="159"/>
  <c r="G59" i="159"/>
  <c r="G58" i="159"/>
  <c r="B71" i="159"/>
  <c r="B68" i="159"/>
  <c r="E67" i="159"/>
  <c r="B67" i="159"/>
  <c r="G56" i="159"/>
  <c r="G54" i="159"/>
  <c r="G9" i="224" l="1"/>
  <c r="G52" i="224" s="1"/>
  <c r="G67" i="223"/>
  <c r="G9" i="218"/>
  <c r="G76" i="218" s="1"/>
  <c r="G85" i="218" l="1"/>
  <c r="G141" i="218" s="1"/>
  <c r="G150" i="218" l="1"/>
  <c r="G215" i="218" s="1"/>
  <c r="G9" i="179"/>
  <c r="G75" i="179" s="1"/>
  <c r="G9" i="177"/>
  <c r="G79" i="177" s="1"/>
  <c r="G9" i="174"/>
  <c r="G10" i="174"/>
  <c r="G11" i="174"/>
  <c r="G12" i="174"/>
  <c r="G13" i="174"/>
  <c r="G15" i="174"/>
  <c r="G16" i="174"/>
  <c r="G17" i="174"/>
  <c r="G18" i="174"/>
  <c r="G20" i="174"/>
  <c r="G22" i="174"/>
  <c r="G24" i="174"/>
  <c r="G26" i="174"/>
  <c r="G27" i="174"/>
  <c r="G9" i="173"/>
  <c r="G73" i="173" s="1"/>
  <c r="G9" i="214"/>
  <c r="G68" i="214" l="1"/>
  <c r="G12" i="213"/>
  <c r="G9" i="211"/>
  <c r="G77" i="214" l="1"/>
  <c r="G137" i="214" s="1"/>
  <c r="G73" i="213"/>
  <c r="G82" i="213" s="1"/>
  <c r="G143" i="213" s="1"/>
  <c r="G152" i="213" s="1"/>
  <c r="G212" i="213" s="1"/>
  <c r="G221" i="213" l="1"/>
  <c r="G281" i="213" s="1"/>
  <c r="G77" i="159"/>
  <c r="G78" i="159"/>
  <c r="G80" i="159"/>
  <c r="G82" i="159"/>
  <c r="G83" i="159"/>
  <c r="G84" i="159"/>
  <c r="G85" i="159"/>
  <c r="G86" i="159"/>
  <c r="G87" i="159"/>
  <c r="G88" i="159"/>
  <c r="G89" i="159"/>
  <c r="G90" i="159"/>
  <c r="G91" i="159"/>
  <c r="G92" i="159"/>
  <c r="G93" i="159"/>
  <c r="G94" i="159"/>
  <c r="G95" i="159"/>
  <c r="G96" i="159"/>
  <c r="G97" i="159"/>
  <c r="G98" i="159"/>
  <c r="G99" i="159"/>
  <c r="G100" i="159"/>
  <c r="G101" i="159"/>
  <c r="G102" i="159"/>
  <c r="G103" i="159"/>
  <c r="G104" i="159"/>
  <c r="G106" i="159"/>
  <c r="G108" i="159"/>
  <c r="G110" i="159"/>
  <c r="G112" i="159"/>
  <c r="G114" i="159"/>
  <c r="G115" i="159"/>
  <c r="G116" i="159"/>
  <c r="G117" i="159"/>
  <c r="G118" i="159"/>
  <c r="G120" i="159"/>
  <c r="G122" i="159"/>
  <c r="G124" i="159"/>
  <c r="G126" i="159"/>
  <c r="G127" i="159"/>
  <c r="G128" i="159"/>
  <c r="G130" i="159"/>
  <c r="G139" i="159"/>
  <c r="G151" i="159"/>
  <c r="G152" i="159"/>
  <c r="G154" i="159"/>
  <c r="G156" i="159"/>
  <c r="G158" i="159"/>
  <c r="G160" i="159"/>
  <c r="G161" i="159"/>
  <c r="G162" i="159"/>
  <c r="G163" i="159"/>
  <c r="G164" i="159"/>
  <c r="G166" i="159"/>
  <c r="G167" i="159"/>
  <c r="G168" i="159"/>
  <c r="G169" i="159"/>
  <c r="G170" i="159"/>
  <c r="G171" i="159"/>
  <c r="G172" i="159"/>
  <c r="G173" i="159"/>
  <c r="G210" i="159"/>
  <c r="G76" i="159"/>
  <c r="G10" i="159"/>
  <c r="G11" i="159"/>
  <c r="G12" i="159"/>
  <c r="G13" i="159"/>
  <c r="G15" i="159"/>
  <c r="G17" i="159"/>
  <c r="G18" i="159"/>
  <c r="G19" i="159"/>
  <c r="G20" i="159"/>
  <c r="G21" i="159"/>
  <c r="G22" i="159"/>
  <c r="G23" i="159"/>
  <c r="G25" i="159"/>
  <c r="G27" i="159"/>
  <c r="G29" i="159"/>
  <c r="G31" i="159"/>
  <c r="G32" i="159"/>
  <c r="G33" i="159"/>
  <c r="G34" i="159"/>
  <c r="G35" i="159"/>
  <c r="G36" i="159"/>
  <c r="G37" i="159"/>
  <c r="G38" i="159"/>
  <c r="G39" i="159"/>
  <c r="G40" i="159"/>
  <c r="G41" i="159"/>
  <c r="G42" i="159"/>
  <c r="G43" i="159"/>
  <c r="G44" i="159"/>
  <c r="G45" i="159"/>
  <c r="G46" i="159"/>
  <c r="G47" i="159"/>
  <c r="G48" i="159"/>
  <c r="G49" i="159"/>
  <c r="G50" i="159"/>
  <c r="G51" i="159"/>
  <c r="G52" i="159"/>
  <c r="G65" i="159"/>
  <c r="G9" i="162"/>
  <c r="G73" i="162" s="1"/>
  <c r="G82" i="162" s="1"/>
  <c r="G9" i="159"/>
  <c r="B66" i="159"/>
  <c r="B140" i="159" s="1"/>
  <c r="G70" i="159"/>
  <c r="G144" i="159" s="1"/>
  <c r="G140" i="207" l="1"/>
  <c r="G149" i="207" s="1"/>
  <c r="G80" i="209"/>
  <c r="G66" i="159"/>
  <c r="G75" i="159" s="1"/>
  <c r="G140" i="159" s="1"/>
  <c r="G149" i="159" s="1"/>
  <c r="G211" i="159" s="1"/>
  <c r="G132" i="209" l="1"/>
  <c r="G141" i="209" s="1"/>
  <c r="G196" i="209" s="1"/>
  <c r="G18" i="254"/>
  <c r="G10" i="206"/>
  <c r="G11" i="206"/>
  <c r="G12" i="206"/>
  <c r="G13" i="206"/>
  <c r="G14" i="206"/>
  <c r="G9" i="206"/>
  <c r="G9" i="205"/>
  <c r="G77" i="205" s="1"/>
  <c r="G9" i="204"/>
  <c r="G78" i="204" s="1"/>
  <c r="G9" i="203"/>
  <c r="G76" i="203" s="1"/>
  <c r="G9" i="202"/>
  <c r="G79" i="202" s="1"/>
  <c r="G73" i="272" s="1"/>
  <c r="G9" i="201"/>
  <c r="G70" i="201" s="1"/>
  <c r="G9" i="200"/>
  <c r="G76" i="200" s="1"/>
  <c r="G85" i="200" s="1"/>
  <c r="G151" i="200" s="1"/>
  <c r="G71" i="272" s="1"/>
  <c r="G9" i="199"/>
  <c r="G76" i="199" s="1"/>
  <c r="G85" i="199" s="1"/>
  <c r="G151" i="199" s="1"/>
  <c r="G9" i="198"/>
  <c r="G73" i="198" s="1"/>
  <c r="G9" i="197"/>
  <c r="G9" i="196"/>
  <c r="G57" i="196" s="1"/>
  <c r="G66" i="196" s="1"/>
  <c r="G118" i="196" s="1"/>
  <c r="G127" i="196" s="1"/>
  <c r="G193" i="196" s="1"/>
  <c r="G67" i="272" s="1"/>
  <c r="G9" i="194"/>
  <c r="G9" i="193"/>
  <c r="G14" i="191"/>
  <c r="G13" i="191"/>
  <c r="G12" i="191"/>
  <c r="G11" i="191"/>
  <c r="G10" i="191"/>
  <c r="G9" i="191"/>
  <c r="G9" i="190"/>
  <c r="G76" i="190" s="1"/>
  <c r="G9" i="188"/>
  <c r="G74" i="188" s="1"/>
  <c r="G9" i="187"/>
  <c r="G75" i="187" s="1"/>
  <c r="G9" i="186"/>
  <c r="G75" i="186" s="1"/>
  <c r="G9" i="185"/>
  <c r="G71" i="185" s="1"/>
  <c r="G9" i="184"/>
  <c r="G74" i="184" s="1"/>
  <c r="G9" i="183"/>
  <c r="G71" i="183" s="1"/>
  <c r="G9" i="182"/>
  <c r="G71" i="182" s="1"/>
  <c r="G9" i="181"/>
  <c r="G62" i="181" s="1"/>
  <c r="G9" i="180"/>
  <c r="G9" i="178"/>
  <c r="G71" i="178" s="1"/>
  <c r="G9" i="176"/>
  <c r="G77" i="176" s="1"/>
  <c r="G9" i="175"/>
  <c r="G79" i="175" s="1"/>
  <c r="G14" i="174"/>
  <c r="G73" i="174" s="1"/>
  <c r="G9" i="172"/>
  <c r="G73" i="172" s="1"/>
  <c r="G9" i="171"/>
  <c r="G77" i="171" s="1"/>
  <c r="B273" i="162"/>
  <c r="G110" i="162"/>
  <c r="G150" i="162" s="1"/>
  <c r="G159" i="162" s="1"/>
  <c r="G208" i="162" s="1"/>
  <c r="G217" i="162" s="1"/>
  <c r="G273" i="162" s="1"/>
  <c r="B77" i="161"/>
  <c r="G21" i="161"/>
  <c r="G20" i="161"/>
  <c r="G19" i="161"/>
  <c r="G18" i="161"/>
  <c r="G16" i="161"/>
  <c r="G14" i="161"/>
  <c r="G13" i="161"/>
  <c r="G12" i="161"/>
  <c r="G11" i="161"/>
  <c r="G10" i="161"/>
  <c r="G9" i="161"/>
  <c r="B211" i="159"/>
  <c r="G70" i="272" l="1"/>
  <c r="G69" i="272"/>
  <c r="G34" i="272"/>
  <c r="G30" i="254"/>
  <c r="H11" i="254"/>
  <c r="G77" i="191"/>
  <c r="G79" i="206"/>
  <c r="G62" i="180"/>
  <c r="G80" i="178"/>
  <c r="G130" i="178" s="1"/>
  <c r="G205" i="209"/>
  <c r="G77" i="161"/>
  <c r="H10" i="254" l="1"/>
  <c r="G17" i="254"/>
  <c r="G71" i="180"/>
  <c r="G110" i="180" s="1"/>
  <c r="G119" i="180" s="1"/>
  <c r="G158" i="180" s="1"/>
  <c r="G139" i="178"/>
  <c r="G198" i="178" s="1"/>
  <c r="G9" i="278"/>
  <c r="J9" i="278" l="1"/>
  <c r="G43" i="278"/>
  <c r="G167" i="180"/>
  <c r="K9" i="278" l="1"/>
  <c r="L9" i="278" s="1"/>
  <c r="G54" i="272"/>
  <c r="G63" i="272" s="1"/>
  <c r="H9" i="254"/>
  <c r="G223" i="180"/>
  <c r="G232" i="180" s="1"/>
  <c r="G300" i="180" s="1"/>
  <c r="M9" i="278" l="1"/>
  <c r="M43" i="278" s="1"/>
  <c r="M46" i="278" s="1"/>
  <c r="G29" i="274" s="1"/>
  <c r="L43" i="278"/>
  <c r="N46" i="278" s="1"/>
  <c r="G53" i="254"/>
  <c r="G62" i="254" s="1"/>
  <c r="G9" i="264"/>
  <c r="N45" i="278" l="1"/>
  <c r="E31" i="274"/>
  <c r="G31" i="274" s="1"/>
  <c r="G48" i="274" s="1"/>
  <c r="G57" i="274" s="1"/>
  <c r="G120" i="274" s="1"/>
  <c r="G9" i="275" s="1"/>
  <c r="G69" i="275" s="1"/>
  <c r="G12" i="264" s="1"/>
  <c r="L75" i="278"/>
  <c r="O75" i="278" s="1"/>
  <c r="O77" i="278" s="1"/>
  <c r="G12" i="193"/>
  <c r="G24" i="193"/>
  <c r="G26" i="193"/>
  <c r="G64" i="193" l="1"/>
  <c r="G73" i="193" s="1"/>
  <c r="G129" i="193" s="1"/>
  <c r="G138" i="193" s="1"/>
  <c r="G198" i="193" s="1"/>
  <c r="G64" i="272" l="1"/>
  <c r="G124" i="254"/>
  <c r="G125" i="272" l="1"/>
  <c r="G10" i="264" s="1"/>
  <c r="G9" i="261"/>
  <c r="G69" i="261" s="1"/>
  <c r="G11" i="264" s="1"/>
  <c r="G15" i="264" l="1"/>
  <c r="O46" i="278" s="1"/>
  <c r="N47" i="278" s="1"/>
  <c r="K10" i="264"/>
  <c r="C32" i="273" l="1"/>
  <c r="C35" i="273" s="1"/>
  <c r="C40" i="273" s="1"/>
  <c r="C42" i="273" s="1"/>
  <c r="K15" i="264"/>
  <c r="G16" i="264"/>
  <c r="G17" i="264" s="1"/>
  <c r="G18" i="264" s="1"/>
  <c r="G19" i="264" s="1"/>
  <c r="K11" i="264"/>
  <c r="K12" i="264"/>
  <c r="C50" i="273" l="1"/>
  <c r="H50" i="273" s="1"/>
  <c r="J50" i="273" s="1"/>
  <c r="G20" i="264"/>
  <c r="G21" i="264" s="1"/>
  <c r="H51" i="273" l="1"/>
  <c r="C51" i="273"/>
  <c r="G22" i="264"/>
  <c r="G23" i="264" s="1"/>
  <c r="K23" i="264" s="1"/>
  <c r="J51" i="273"/>
  <c r="K50" i="273"/>
  <c r="K51" i="273" s="1"/>
</calcChain>
</file>

<file path=xl/sharedStrings.xml><?xml version="1.0" encoding="utf-8"?>
<sst xmlns="http://schemas.openxmlformats.org/spreadsheetml/2006/main" count="9495" uniqueCount="4669">
  <si>
    <t>Client Line 1:</t>
  </si>
  <si>
    <t>Province of KwaZulu-Natal</t>
  </si>
  <si>
    <t>Client Line 2:</t>
  </si>
  <si>
    <t>Department of Transport</t>
  </si>
  <si>
    <t>Contract No</t>
  </si>
  <si>
    <t>ZNB00904/00000/00/HOD/INF/21/T</t>
  </si>
  <si>
    <t>Contract Description</t>
  </si>
  <si>
    <t>THE CONSTRUCTION OF THE LOVU RIVER PEDESTRIAN BRIDGE NO.3383 IN THE DURBAN REGION</t>
  </si>
  <si>
    <t>SCHEDULE A: ROADWORKS</t>
  </si>
  <si>
    <t>ITEM NO</t>
  </si>
  <si>
    <t>DESCRIPTION</t>
  </si>
  <si>
    <t>UNIT</t>
  </si>
  <si>
    <t>QUANTITY</t>
  </si>
  <si>
    <t>RATE</t>
  </si>
  <si>
    <t>AMOUNT</t>
  </si>
  <si>
    <t>C1.2</t>
  </si>
  <si>
    <t>GENERAL REQUIREMENTS AND PAYMENT</t>
  </si>
  <si>
    <t>C1.2.1</t>
  </si>
  <si>
    <t>Environmental Management</t>
  </si>
  <si>
    <t>C1.2.1.1</t>
  </si>
  <si>
    <t>Monitoring of compliance with and reporting on the EMP</t>
  </si>
  <si>
    <t>month</t>
  </si>
  <si>
    <t>C1.2.1.2</t>
  </si>
  <si>
    <t>Dedicated environmental officer (if specified in the Contract Documentation)</t>
  </si>
  <si>
    <t>C1.2.2</t>
  </si>
  <si>
    <t>Programming and Reporting</t>
  </si>
  <si>
    <t>C1.2.2.1</t>
  </si>
  <si>
    <t>Submission of a Scheme 1 Programme</t>
  </si>
  <si>
    <t>Lump Sum</t>
  </si>
  <si>
    <t>C1.2.2.2</t>
  </si>
  <si>
    <t>Reviewing and updating a Scheme 1 Programme</t>
  </si>
  <si>
    <t>C1.2.2.3</t>
  </si>
  <si>
    <t>Submission of a Scheme 2 Initial Programme</t>
  </si>
  <si>
    <t>C1.2.2.4</t>
  </si>
  <si>
    <t>Submission of a Scheme 2 Full Programme</t>
  </si>
  <si>
    <t>C1.2.2.5</t>
  </si>
  <si>
    <t>Reviewing and updating a Scheme 2 Programme every month</t>
  </si>
  <si>
    <t>C1.2.2.6</t>
  </si>
  <si>
    <t>Preparation and submission of all information and reports specified in the Contract Documentation</t>
  </si>
  <si>
    <t>C1.2.3</t>
  </si>
  <si>
    <t>Routine road maintenance of existing public roads within the Site of the Works or other public roads outside the Site of Works which are used as detours</t>
  </si>
  <si>
    <t>C1.2.3.1</t>
  </si>
  <si>
    <t>Grass cutting</t>
  </si>
  <si>
    <t>ha</t>
  </si>
  <si>
    <t>C1.2.3.2</t>
  </si>
  <si>
    <t>Drain cleaning</t>
  </si>
  <si>
    <t>km</t>
  </si>
  <si>
    <t>C1.2.3.3</t>
  </si>
  <si>
    <t>Cleaning out culverts</t>
  </si>
  <si>
    <r>
      <t>m</t>
    </r>
    <r>
      <rPr>
        <vertAlign val="superscript"/>
        <sz val="10"/>
        <rFont val="Arial"/>
        <family val="2"/>
      </rPr>
      <t>3</t>
    </r>
  </si>
  <si>
    <t>C1.2.3.4</t>
  </si>
  <si>
    <t>Collection of rubbish / litter</t>
  </si>
  <si>
    <t>C1.2.3.5</t>
  </si>
  <si>
    <t>Base patching using crushed stone material stabilised with bitumen emulsion and cement</t>
  </si>
  <si>
    <t>C1.2.3.6</t>
  </si>
  <si>
    <t>Base and/or surface patching using cold premixed asphalt</t>
  </si>
  <si>
    <t>kg</t>
  </si>
  <si>
    <t>C1.2.3.7</t>
  </si>
  <si>
    <t>Base and/or surface patching using hot plant mixed asphalt</t>
  </si>
  <si>
    <t>t</t>
  </si>
  <si>
    <t>C1.2.3.8</t>
  </si>
  <si>
    <t>Replacement of damaged guardrails including posts</t>
  </si>
  <si>
    <t>m</t>
  </si>
  <si>
    <t>C1.2.3.9</t>
  </si>
  <si>
    <t>Grading of temporary gravel deviations and existing roads used as detours</t>
  </si>
  <si>
    <t>C1.2.3.10</t>
  </si>
  <si>
    <t>Watering of temporary gravel deviations and existing roads used as detours</t>
  </si>
  <si>
    <t>kℓ</t>
  </si>
  <si>
    <t>C1.2.3.11</t>
  </si>
  <si>
    <t>Other road maintenance work ordered by the Engineer</t>
  </si>
  <si>
    <t>Prov Sum</t>
  </si>
  <si>
    <t>C1.2.3.12</t>
  </si>
  <si>
    <t>Handling cost, profit and all other charges in respect of item C1.2.3.11</t>
  </si>
  <si>
    <t>%</t>
  </si>
  <si>
    <t>C1.2.3.13</t>
  </si>
  <si>
    <t>Liaison with the routine road maintenance contractor</t>
  </si>
  <si>
    <t>C1.2.4</t>
  </si>
  <si>
    <t>Stakeholder liaison</t>
  </si>
  <si>
    <t>TOTAL CARRIED FORWARD</t>
  </si>
  <si>
    <t>TOTAL BROUGHT FORWARD</t>
  </si>
  <si>
    <t>C1.2.5</t>
  </si>
  <si>
    <t>Safety</t>
  </si>
  <si>
    <t>C1.2.5.1</t>
  </si>
  <si>
    <t>Health and safety plan</t>
  </si>
  <si>
    <t>C1.2.5.2</t>
  </si>
  <si>
    <t>Implementation of health and safety plan</t>
  </si>
  <si>
    <t>C1.2.6</t>
  </si>
  <si>
    <t>Work adjacent to properties</t>
  </si>
  <si>
    <t>C1.2.6.1</t>
  </si>
  <si>
    <t>Survey of adjacent properties</t>
  </si>
  <si>
    <t>No</t>
  </si>
  <si>
    <t>C1.2.6.2</t>
  </si>
  <si>
    <t>Preventive and/or mitigation measures</t>
  </si>
  <si>
    <t>C1.2.6.3</t>
  </si>
  <si>
    <t>Handling cost, profit and all other charges in respect of item C1.2.6.2</t>
  </si>
  <si>
    <t>C1.2.7</t>
  </si>
  <si>
    <t>Road safety audits</t>
  </si>
  <si>
    <t>C1.2.7.1</t>
  </si>
  <si>
    <t>Stage 4 work zone traffic management audit</t>
  </si>
  <si>
    <t>C1.2.7.2</t>
  </si>
  <si>
    <t>Handling cost, profit and all other charges in respect of item C1.2.7.1</t>
  </si>
  <si>
    <t>C1.2.7.3</t>
  </si>
  <si>
    <t>Stage 5 pre-opening stage traffic safety audit</t>
  </si>
  <si>
    <t>C1.2.7.4</t>
  </si>
  <si>
    <t>Handling cost, profit and all other charges in respect of item C1.2.7.3</t>
  </si>
  <si>
    <t>C1.2.8</t>
  </si>
  <si>
    <t>Dayworks</t>
  </si>
  <si>
    <t>C1.2.8.1</t>
  </si>
  <si>
    <t>Personnel</t>
  </si>
  <si>
    <t>(a)</t>
  </si>
  <si>
    <t>Unskilled labourer</t>
  </si>
  <si>
    <t>hour</t>
  </si>
  <si>
    <t>(b)</t>
  </si>
  <si>
    <t>Semi-skilled labourer</t>
  </si>
  <si>
    <t xml:space="preserve">(c) </t>
  </si>
  <si>
    <t>Skilled labourer</t>
  </si>
  <si>
    <t>(d)</t>
  </si>
  <si>
    <t>Gang leader</t>
  </si>
  <si>
    <t>(e)</t>
  </si>
  <si>
    <t>Foreman</t>
  </si>
  <si>
    <t>(f)</t>
  </si>
  <si>
    <t>Skilled Artisan</t>
  </si>
  <si>
    <t>C1.2.8.2</t>
  </si>
  <si>
    <t>Construction Equipment (specify size and/or model number)</t>
  </si>
  <si>
    <t>Motor grader (CAT 140G or similar approved)</t>
  </si>
  <si>
    <t>Vibratory roller (Bomag 212 or similar approved)</t>
  </si>
  <si>
    <t>Pneumatic roller (Bomag BW 90 or similar approved)</t>
  </si>
  <si>
    <t>Front end loader backhoe (CAT 428 or equivalent)</t>
  </si>
  <si>
    <t>Excavator</t>
  </si>
  <si>
    <t>Compressor (air, including hoses and tools (7m3/minutes mass approximately 150cpm))</t>
  </si>
  <si>
    <t>(h)</t>
  </si>
  <si>
    <t>Dewatering pump including generators and accessories (50mm pump, 600 litres per minute)</t>
  </si>
  <si>
    <t>C1.2.8.3</t>
  </si>
  <si>
    <t>Vehicles (specify size)</t>
  </si>
  <si>
    <t>Light delivery vehicle</t>
  </si>
  <si>
    <t>Flatbed truck</t>
  </si>
  <si>
    <t>(c)</t>
  </si>
  <si>
    <r>
      <t>Dump Truck (tipper truck, 6.0m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</si>
  <si>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Water truck (5000 litres)</t>
  </si>
  <si>
    <t>C1.2.8.4</t>
  </si>
  <si>
    <t>Materials</t>
  </si>
  <si>
    <t>Procurement of materials</t>
  </si>
  <si>
    <t>Contractor's handling costs, profit and all other charges in respect of item C1.2.8.4(a)</t>
  </si>
  <si>
    <t>C1.2.9</t>
  </si>
  <si>
    <t>Disposal of non-usable assets</t>
  </si>
  <si>
    <t>C1.2.9.1</t>
  </si>
  <si>
    <t>Disposal of non-usable assets identified in the Contract Documentation at time of tender (list items and quantity)</t>
  </si>
  <si>
    <t>Rate (per asset)</t>
  </si>
  <si>
    <t>C1.2.9.2</t>
  </si>
  <si>
    <t>Disposal of non-usable assets not identified at time of tender</t>
  </si>
  <si>
    <t>C1.2.9.3</t>
  </si>
  <si>
    <t>Handling cost, profit and all other charges in respect of item C1.2.9.2</t>
  </si>
  <si>
    <t>PSC1.2.10</t>
  </si>
  <si>
    <t>Community Participation</t>
  </si>
  <si>
    <t/>
  </si>
  <si>
    <t>PSC1.2.10.1</t>
  </si>
  <si>
    <t>Prime cost sum for community Participation (PLC and CLO)</t>
  </si>
  <si>
    <t>PSC1.2.10.2</t>
  </si>
  <si>
    <t>Handling costs and profit in respect of item C1.2.10.1 above</t>
  </si>
  <si>
    <t>TOTAL CARRIED TO SUMMARY</t>
  </si>
  <si>
    <t>C1.3</t>
  </si>
  <si>
    <t>CONTRACTOR'S SITE ESTABLISHMENT AND GENERAL OBLIGATIONS</t>
  </si>
  <si>
    <t>C1.3.1</t>
  </si>
  <si>
    <t>The Contractor's general obligations</t>
  </si>
  <si>
    <t>C1.3.1.1</t>
  </si>
  <si>
    <t>Fixed obligations</t>
  </si>
  <si>
    <t>C1.3.1.2</t>
  </si>
  <si>
    <t>Value-related obligations</t>
  </si>
  <si>
    <t>C1.3.1.3</t>
  </si>
  <si>
    <t>Time-related obligations</t>
  </si>
  <si>
    <t>C1.3.2</t>
  </si>
  <si>
    <t>Contract sign boards</t>
  </si>
  <si>
    <r>
      <t>m</t>
    </r>
    <r>
      <rPr>
        <vertAlign val="superscript"/>
        <sz val="10"/>
        <rFont val="Arial"/>
        <family val="2"/>
      </rPr>
      <t>2</t>
    </r>
  </si>
  <si>
    <t>TOTAL CARRIED FORWARD TO SUMMARY</t>
  </si>
  <si>
    <t>C1.4</t>
  </si>
  <si>
    <t>FACILITIES FOR THE ENGINEER</t>
  </si>
  <si>
    <t>C1.4.1</t>
  </si>
  <si>
    <t>Site accommodation</t>
  </si>
  <si>
    <t>C1.4.1.1</t>
  </si>
  <si>
    <t>Offices and conference room</t>
  </si>
  <si>
    <t>C1.4.1.2</t>
  </si>
  <si>
    <t>Laboratories</t>
  </si>
  <si>
    <t>C1.4.1.3</t>
  </si>
  <si>
    <t>Open concrete working floors and verandas</t>
  </si>
  <si>
    <t>C1.4.1.4</t>
  </si>
  <si>
    <t>Roofs over open concrete working floors and verandas</t>
  </si>
  <si>
    <t>C1.4.1.5</t>
  </si>
  <si>
    <t>Store rooms inside the laboratory</t>
  </si>
  <si>
    <t>C1.4.1.6</t>
  </si>
  <si>
    <t>Car ports</t>
  </si>
  <si>
    <t>C1.4.1.7</t>
  </si>
  <si>
    <r>
      <t>Ablution unit (6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interior floor space, minimum of a Sanitec VIP Toilet including all Plumbing fittings, Water supplies, septic Tanks, Soakaways, etc.)</t>
    </r>
  </si>
  <si>
    <t>C1.4.1.8</t>
  </si>
  <si>
    <t>Change room with a shower</t>
  </si>
  <si>
    <t>C1.4.1.9</t>
  </si>
  <si>
    <t>Kithcen unit (equipment as specified)</t>
  </si>
  <si>
    <t>C1.4.1.10</t>
  </si>
  <si>
    <t>Type A prefabricated house (equipment as specified)</t>
  </si>
  <si>
    <t>C1.4.1.11</t>
  </si>
  <si>
    <t>Type B prefabricated house (equipment as specified)</t>
  </si>
  <si>
    <t>C1.4.1.12</t>
  </si>
  <si>
    <t>Type C prefabricated house (equipment as specified)</t>
  </si>
  <si>
    <t>C1.4.1.13</t>
  </si>
  <si>
    <t>Rented housing paid for by the Contractor</t>
  </si>
  <si>
    <t>C1.4.1.14</t>
  </si>
  <si>
    <t>Contractor's handling costs, profit and all other charges in respect of item C1.4.1.13</t>
  </si>
  <si>
    <t>C1.4.2</t>
  </si>
  <si>
    <t>Items measured by area</t>
  </si>
  <si>
    <t>C1.4.2.1</t>
  </si>
  <si>
    <t>Shelving as specified, complete with brackets</t>
  </si>
  <si>
    <t>C1.4.2.2</t>
  </si>
  <si>
    <t>Work benches with a concrete slab top</t>
  </si>
  <si>
    <t>C1.4.2.3</t>
  </si>
  <si>
    <t>Work benches with a wooden top</t>
  </si>
  <si>
    <t>C1.4.2.4</t>
  </si>
  <si>
    <t>Constant temperature baths of concret and/or plastered brick</t>
  </si>
  <si>
    <t>C1.4.2.5</t>
  </si>
  <si>
    <t>Concrete footings and pedestals for laboratory equipment</t>
  </si>
  <si>
    <t>C1.4.2.6</t>
  </si>
  <si>
    <t>Roller blinds, opaque type</t>
  </si>
  <si>
    <t>C1.4.2.7</t>
  </si>
  <si>
    <t>Venetian blinds</t>
  </si>
  <si>
    <t>C1.4.2.8</t>
  </si>
  <si>
    <t>Notice boards (Standard 1000mm x 1800mm Grey )</t>
  </si>
  <si>
    <t>C1.4.2.9</t>
  </si>
  <si>
    <t>White boards</t>
  </si>
  <si>
    <t>C1.4.2.10</t>
  </si>
  <si>
    <t>Galvanised wire mesh fencing for store rooms</t>
  </si>
  <si>
    <t>C1.4.2.11</t>
  </si>
  <si>
    <t>Galvanised wire mesh store room gate with a padlock</t>
  </si>
  <si>
    <t>C1.4.3</t>
  </si>
  <si>
    <t>Items measured by number</t>
  </si>
  <si>
    <t>C1.4.3.1</t>
  </si>
  <si>
    <t>Office swivel chair</t>
  </si>
  <si>
    <t>C1.4.3.2</t>
  </si>
  <si>
    <t>Office chair (high density foam, steel frame fully assembled Rickstacker chairs or other approved)</t>
  </si>
  <si>
    <t>C1.4.3.3</t>
  </si>
  <si>
    <t>Draughtsman's stool</t>
  </si>
  <si>
    <t>C1.4.3.4</t>
  </si>
  <si>
    <t>Laboratory high chair</t>
  </si>
  <si>
    <t>C1.4.3.5</t>
  </si>
  <si>
    <t>Office desk (750 mm (h) x 1600 mm (w) x 1200 mm (w) L- shaped melamine Lithium Combo Desks Fitted 3 lockable drawer pedestal unit)</t>
  </si>
  <si>
    <t>C1.4.3.6</t>
  </si>
  <si>
    <t>Typist desk (L-shaped)</t>
  </si>
  <si>
    <t>C1.4.3.7</t>
  </si>
  <si>
    <t>Drawing table</t>
  </si>
  <si>
    <t>C1.4.3.8</t>
  </si>
  <si>
    <t>Conference table (32mm thick Melamine Modular 6 to 10 seater)</t>
  </si>
  <si>
    <t>C1.4.3.9</t>
  </si>
  <si>
    <t>Bookcase</t>
  </si>
  <si>
    <t>C1.4.3.10</t>
  </si>
  <si>
    <t>Filling cabinet (steel filling cabinets with drawers)</t>
  </si>
  <si>
    <t>C1.4.3.11</t>
  </si>
  <si>
    <t>General purpose steel cabinet with shelves</t>
  </si>
  <si>
    <t>C1.4.3.12</t>
  </si>
  <si>
    <t>Wall mounted pivot plan filling system</t>
  </si>
  <si>
    <t>C1.4.3.13</t>
  </si>
  <si>
    <t>220/250 volt power outlet plug point (2 x15A)</t>
  </si>
  <si>
    <t>C1.4.3.14</t>
  </si>
  <si>
    <t>400/231 volt 2-phase power outlet plug point</t>
  </si>
  <si>
    <t>C1.4.3.15</t>
  </si>
  <si>
    <t>Single 1 500 mm, 58 watt fluorescent tube ceilling light</t>
  </si>
  <si>
    <t>C1.4.3.16</t>
  </si>
  <si>
    <t>Single 1 500 mm, 22 watt LED tube ceilling light</t>
  </si>
  <si>
    <t>C1.4.3.17</t>
  </si>
  <si>
    <t>11 watt compact fluorescent bulb ceiling light</t>
  </si>
  <si>
    <t>C1.4.3.18</t>
  </si>
  <si>
    <t>7 watt LED bulb ceiling light</t>
  </si>
  <si>
    <t>C1.4.3.19</t>
  </si>
  <si>
    <t>Wash-hand basin</t>
  </si>
  <si>
    <t>C1.4.3.20</t>
  </si>
  <si>
    <t>Laboratory basin</t>
  </si>
  <si>
    <t>C1.4.3.21</t>
  </si>
  <si>
    <t>Extractor fan</t>
  </si>
  <si>
    <t>C1.4.3.22</t>
  </si>
  <si>
    <t>Fume cupboard</t>
  </si>
  <si>
    <t>C1.4.3.23</t>
  </si>
  <si>
    <t>Fire extinguisher 9,0 kg, dry powder type</t>
  </si>
  <si>
    <t>C1.4.3.24</t>
  </si>
  <si>
    <t>Air-conditioning unit</t>
  </si>
  <si>
    <t>C1.4.3.25</t>
  </si>
  <si>
    <t>Heater</t>
  </si>
  <si>
    <t>C1.4.3.26</t>
  </si>
  <si>
    <t>Concrete specimen curing bath</t>
  </si>
  <si>
    <t>C1.4.3.27</t>
  </si>
  <si>
    <t>Waste paper basket</t>
  </si>
  <si>
    <t>C1.4.3.28</t>
  </si>
  <si>
    <t>UPS / Voltage stabiliser</t>
  </si>
  <si>
    <t>C1.4.3.29</t>
  </si>
  <si>
    <t>A3 / A4 colour printer, copier, scanner</t>
  </si>
  <si>
    <t>C1.4.3.30</t>
  </si>
  <si>
    <t>A4 colour printer, copier, scanner</t>
  </si>
  <si>
    <t>C1.4.3.31</t>
  </si>
  <si>
    <t>Rain gauge</t>
  </si>
  <si>
    <t>C1.4.3.32</t>
  </si>
  <si>
    <t>Minimum / maximum atmospheric temperature guage</t>
  </si>
  <si>
    <t>C1.4.3.33</t>
  </si>
  <si>
    <t>Digital thermometer</t>
  </si>
  <si>
    <t>C1.4.3.34</t>
  </si>
  <si>
    <t>Mobile outdoor weather station</t>
  </si>
  <si>
    <t>C1.4.3.35</t>
  </si>
  <si>
    <t>3,0 m aluminium straight edge complete with two measuring wedges</t>
  </si>
  <si>
    <t>C1.4.3.36</t>
  </si>
  <si>
    <t>Measuring wheel</t>
  </si>
  <si>
    <t>C1.4.3.37</t>
  </si>
  <si>
    <t>First aid kit</t>
  </si>
  <si>
    <t>C1.4.3.38</t>
  </si>
  <si>
    <t>Standpipe complete with 30m of 19 mm dia. Heavy duty hose pipe</t>
  </si>
  <si>
    <t>C1.4.4</t>
  </si>
  <si>
    <t>Prime cost items</t>
  </si>
  <si>
    <t>C1.4.4.1</t>
  </si>
  <si>
    <t>Cell phones costs, including pro-rate rentals, for calls made in connection with contract administration</t>
  </si>
  <si>
    <t>C1.4.4.2</t>
  </si>
  <si>
    <t>Handling cost and profit in respect of item C1.4.4.1</t>
  </si>
  <si>
    <t>C1.4.4.3</t>
  </si>
  <si>
    <t>The provision of a direct independent telephone line for the Engineer, including the monthly rental charges and the cost of business calls</t>
  </si>
  <si>
    <t>PC Sum</t>
  </si>
  <si>
    <t>C1.4.4.4</t>
  </si>
  <si>
    <t>Handling cost and profit in respect of item C1.4.4.3</t>
  </si>
  <si>
    <t>C1.4.4.5</t>
  </si>
  <si>
    <t>The provision of internet conectivity and WIFI data for Engineer's site staff</t>
  </si>
  <si>
    <t>C1.4.4.6</t>
  </si>
  <si>
    <t>Handling cost and profit in respect of item C1.4.4.5</t>
  </si>
  <si>
    <t>C1.4.4.7</t>
  </si>
  <si>
    <t>The provision of paper and ink for a combination colour printer/copier/scanner</t>
  </si>
  <si>
    <t>C1.4.4.8</t>
  </si>
  <si>
    <t>Handling cost and profit in respect of item C1.4.4.7</t>
  </si>
  <si>
    <t>C1.4.4.9</t>
  </si>
  <si>
    <t>The provision of a complete 220/250 volt single phase electrical power installation, including all poles, insulators, wiring, switchboards, mains connection, meters, etc.</t>
  </si>
  <si>
    <t>C1.4.4.10</t>
  </si>
  <si>
    <t>Handling cost and profit in respect of item C1.4.4.9</t>
  </si>
  <si>
    <t>C1.4.4.11</t>
  </si>
  <si>
    <t>The provision of a complete 440/231 volt three phase electrical power installation, including all poles, insulators, wiring, switchboards, mains connection, meters, etc.</t>
  </si>
  <si>
    <t>C1.4.4.12</t>
  </si>
  <si>
    <t>Handling cost and profit in respect of item C1.4.4.11</t>
  </si>
  <si>
    <t>C1.4.4.13</t>
  </si>
  <si>
    <t>The provision of a 440/231 volt three phase electricity generator if electricity from a power supply authority is not available on site</t>
  </si>
  <si>
    <t>C1.4.4.14</t>
  </si>
  <si>
    <t>Handling cost and profit in respect of item C1.4.4.13</t>
  </si>
  <si>
    <t>C1.4.4.15</t>
  </si>
  <si>
    <t>The provision of all gas installations required at the site offices, laboratories and at the Engineer's staff accommodation (if required), including gas storage cylinders, tubing, regulators, gas burners and shut-off cocks</t>
  </si>
  <si>
    <t>C1.4.4.16</t>
  </si>
  <si>
    <t>Handling cost and profit in respect of item C1.4.4.15</t>
  </si>
  <si>
    <t>C1.4.5</t>
  </si>
  <si>
    <t>Services at site offices, laboratories and site accommodation</t>
  </si>
  <si>
    <t>C1.4.5.1</t>
  </si>
  <si>
    <t>Fixed costs</t>
  </si>
  <si>
    <t>C1.4.5.2</t>
  </si>
  <si>
    <t>Running costs</t>
  </si>
  <si>
    <t>C1.4.6</t>
  </si>
  <si>
    <t>Office Staff</t>
  </si>
  <si>
    <t>C1.4.6.1</t>
  </si>
  <si>
    <t>Secretary / receptionist</t>
  </si>
  <si>
    <t>C1.4.6.2</t>
  </si>
  <si>
    <t>Technical assistant</t>
  </si>
  <si>
    <t>C1.4.7</t>
  </si>
  <si>
    <t>Site inspection transport</t>
  </si>
  <si>
    <t>C1.4.7.1</t>
  </si>
  <si>
    <t>Provision of a bus, mini-bus or combi van for site inspection purposes (specify type and size of vehicle)</t>
  </si>
  <si>
    <t>per day</t>
  </si>
  <si>
    <t>C1.4.7.2</t>
  </si>
  <si>
    <t>Travel on site</t>
  </si>
  <si>
    <t>C1.4.8</t>
  </si>
  <si>
    <t>Site security measures for the Engineer's facilities</t>
  </si>
  <si>
    <t>C1.4.8.1</t>
  </si>
  <si>
    <t>Supply and installation of all required security measures at the Engineer's site offices and laboratories</t>
  </si>
  <si>
    <t>C1.4.8.2</t>
  </si>
  <si>
    <t>Provision of security gaurds / watchmen and an armed response service at the Engineer's site offices and laboratories</t>
  </si>
  <si>
    <t>C1.4.8.3</t>
  </si>
  <si>
    <t>Supply and installation of all required security measures at the Engineer's site accommodation</t>
  </si>
  <si>
    <t>C1.4.8.4</t>
  </si>
  <si>
    <t>Provision of security gaurds / watchmen and an armed response service at the Engineer's site accommodation</t>
  </si>
  <si>
    <t>C1.4.8.5</t>
  </si>
  <si>
    <t>Supply and installation of an alarm system at the Engineer's rented accommodation (No. of houses stated …...)</t>
  </si>
  <si>
    <t>C1.4.8.6</t>
  </si>
  <si>
    <t>Provision of an armed response service at the Engineer's rented accommodation (No. of houses stated …...)</t>
  </si>
  <si>
    <t>C2.1</t>
  </si>
  <si>
    <t>GENERAL REQUIREMENTS AND TRENCHING FOR SERVICES</t>
  </si>
  <si>
    <t>C2.1.1</t>
  </si>
  <si>
    <t>Location,Identification and relocation of existing services</t>
  </si>
  <si>
    <t>C2.1.1.1</t>
  </si>
  <si>
    <t>Contractors's obligations</t>
  </si>
  <si>
    <t>C2.1.1.2</t>
  </si>
  <si>
    <t>Permanent services relocation or protection work by others</t>
  </si>
  <si>
    <t>C2.1.1.3</t>
  </si>
  <si>
    <t>Handling costs and profit in respect of item C2.1.1.2 above</t>
  </si>
  <si>
    <t>C2.1.1.4</t>
  </si>
  <si>
    <t>Permanent services relocation or protection work by Contractor</t>
  </si>
  <si>
    <t>C2.1.2</t>
  </si>
  <si>
    <t>Existing services, detention and verification</t>
  </si>
  <si>
    <t>C2.1.2.1</t>
  </si>
  <si>
    <t>Using specialist detection services( ground penetrating radar, radio detection etc.)</t>
  </si>
  <si>
    <t>C2.1.2.2</t>
  </si>
  <si>
    <t>Handling costs and profit in respect of item C2.1.2.1 above</t>
  </si>
  <si>
    <t>C2.1.2.3</t>
  </si>
  <si>
    <t>Survey to verify existing service positions</t>
  </si>
  <si>
    <t>C2.1.2.4</t>
  </si>
  <si>
    <t>Handling costs and profit in respect of item C2.1.2.3 above</t>
  </si>
  <si>
    <t>C2.1.2.5</t>
  </si>
  <si>
    <t>Using hand excavation to locate,expose and verify services</t>
  </si>
  <si>
    <r>
      <t>m</t>
    </r>
    <r>
      <rPr>
        <sz val="10"/>
        <rFont val="Calibri"/>
        <family val="2"/>
      </rPr>
      <t>³</t>
    </r>
  </si>
  <si>
    <t>C2.1.3</t>
  </si>
  <si>
    <t>Obtaining construction or work permits</t>
  </si>
  <si>
    <t>C2.1.4</t>
  </si>
  <si>
    <t>Provision of guarantees or deposits for services</t>
  </si>
  <si>
    <t>C2.1.4.1</t>
  </si>
  <si>
    <t xml:space="preserve">Providing guarantees and deposits </t>
  </si>
  <si>
    <t>C2.1.4.2</t>
  </si>
  <si>
    <t>Handling costs and profit in respect of item C2.1.4.1 above</t>
  </si>
  <si>
    <t>C2.1.5</t>
  </si>
  <si>
    <t>Provision of record drawings and applicable data</t>
  </si>
  <si>
    <t>C2.1.6</t>
  </si>
  <si>
    <t>Trench excavation(in soft material)</t>
  </si>
  <si>
    <t>C2.1.6.1</t>
  </si>
  <si>
    <t xml:space="preserve">Trenches up to 1.0m wide : </t>
  </si>
  <si>
    <t>Up to 1.0m deep</t>
  </si>
  <si>
    <t>Over 1.0m and up to 2.0m deep</t>
  </si>
  <si>
    <t xml:space="preserve">Over 2.0m deep etc.to be inserted,increased by additional 1.0m depths ar required </t>
  </si>
  <si>
    <t>C2.1.6.2</t>
  </si>
  <si>
    <t xml:space="preserve">Trenches over 1.0m up to 2.0m wide : </t>
  </si>
  <si>
    <t xml:space="preserve">Over 2.0m deep etc.to be inserted,increased by additional 1.0m depths as required </t>
  </si>
  <si>
    <t>C2.1.6.3</t>
  </si>
  <si>
    <t>Trenches over 2.0m wide and up to 3.0m etc.,increased by additional 1.0m widths as required</t>
  </si>
  <si>
    <t>C2.1.7</t>
  </si>
  <si>
    <t>Extra over items C2.1.6, C2.1.8and C2.1.16 for excavating in:</t>
  </si>
  <si>
    <t>C2.1.7.1</t>
  </si>
  <si>
    <t>Hard material irrespective of depth</t>
  </si>
  <si>
    <t>C2.1.7.2</t>
  </si>
  <si>
    <t>Stabilised material irrespective of depth</t>
  </si>
  <si>
    <t>C2.1.8</t>
  </si>
  <si>
    <t>Excavations outside the normal trench profile</t>
  </si>
  <si>
    <t>C2.1.9</t>
  </si>
  <si>
    <t>Trench excavation using labour enhanced construction methods</t>
  </si>
  <si>
    <t>C2.1.9.1</t>
  </si>
  <si>
    <t xml:space="preserve">Trenches up to 1.0m wide (in soft material) : </t>
  </si>
  <si>
    <t>Over 1.0m and up to 1.5m deep</t>
  </si>
  <si>
    <t>C2.1.9.2</t>
  </si>
  <si>
    <t xml:space="preserve">Trenches over 1.0m up to 2.0m wide (in soft material) : </t>
  </si>
  <si>
    <t>C2.1.9.3</t>
  </si>
  <si>
    <t xml:space="preserve">Trenches over 1.0m up to 2.0m wide (in intermediate material) : </t>
  </si>
  <si>
    <t>C2.1.9.4</t>
  </si>
  <si>
    <t xml:space="preserve">Trenches over 1.0m up to 2.0m wide (intermediate material ) : </t>
  </si>
  <si>
    <t>C2.1.10</t>
  </si>
  <si>
    <t>Excavation in tunnels exceeding 3.0m in length in:</t>
  </si>
  <si>
    <t>C2.1.10.1</t>
  </si>
  <si>
    <t xml:space="preserve">Soft material </t>
  </si>
  <si>
    <t>C2.1.10.2</t>
  </si>
  <si>
    <t xml:space="preserve">Hard material </t>
  </si>
  <si>
    <t>C2.1.11</t>
  </si>
  <si>
    <t>Backfilling of trenches</t>
  </si>
  <si>
    <t>C2.1.11.1</t>
  </si>
  <si>
    <t>Backfill compacted tp 93% (100% for sand) of MDD (areas subject to traffic loads) using material:</t>
  </si>
  <si>
    <t>From the excavated trench material</t>
  </si>
  <si>
    <t xml:space="preserve">From other excavations on site </t>
  </si>
  <si>
    <t>From approved borrow sites</t>
  </si>
  <si>
    <t>From sources provided by the Contractor</t>
  </si>
  <si>
    <t>From commercial sources (state material type)</t>
  </si>
  <si>
    <t>C2.1.11.2</t>
  </si>
  <si>
    <t>Backfill compacted tp 90% (100% for sand) of MDD or complying with the DCP requirements of Clause A2.1.8.2c)(areas not subject to traffic loads) using material:</t>
  </si>
  <si>
    <t>C2.1.12.1</t>
  </si>
  <si>
    <t>Backfilling additional excavations in trench floors due to poor founding conditions using:</t>
  </si>
  <si>
    <t>Geotextile (state grade or class)</t>
  </si>
  <si>
    <t>C2.1.12.2</t>
  </si>
  <si>
    <t>Concrete aggregate (37.5 aggregate size)</t>
  </si>
  <si>
    <t>C2.1.12.3</t>
  </si>
  <si>
    <t>Concrete (State class)</t>
  </si>
  <si>
    <t>C2.1.13</t>
  </si>
  <si>
    <t>Extra over item C2.1.11 for backfilling with soil cement or stabilised material</t>
  </si>
  <si>
    <t>C2.1.13.1</t>
  </si>
  <si>
    <t>Backfilling trenches using soil cement using (state type of material i.e.G5 ,G7 or G8)</t>
  </si>
  <si>
    <t>C2.1.13.2</t>
  </si>
  <si>
    <t>Backfilling trenches using soil cement using (state type of material i.e.G5 ,G7 or G8) compacted to 93% of MDD</t>
  </si>
  <si>
    <t>C2.1.13.3</t>
  </si>
  <si>
    <t>Backfilling trenches using soil cement using (state type of material i.e.G5 ,G7 or G8) compacted to 95% of MDD</t>
  </si>
  <si>
    <t>C2.1.13.4</t>
  </si>
  <si>
    <t xml:space="preserve">Cement (state class of cement) </t>
  </si>
  <si>
    <t>C2.1.14</t>
  </si>
  <si>
    <t>Extra over items C2.1.11, C2.1.12 and C2.1.13 for additional compaction of backfill</t>
  </si>
  <si>
    <t>C2.1.14.1</t>
  </si>
  <si>
    <t xml:space="preserve">Compaction increased from 90% of MDD TO 93% of MDD </t>
  </si>
  <si>
    <t>C2.1.14.2</t>
  </si>
  <si>
    <t xml:space="preserve">Compaction increased from 93% of MDD TO 95% of MDD </t>
  </si>
  <si>
    <t>C2.1.14.3</t>
  </si>
  <si>
    <t xml:space="preserve">Compaction increased from 95% of MDD TO 98% of MDD </t>
  </si>
  <si>
    <t>m³</t>
  </si>
  <si>
    <t>C2.1.15</t>
  </si>
  <si>
    <t>Stone Packing</t>
  </si>
  <si>
    <t>C2.1.15.1</t>
  </si>
  <si>
    <t xml:space="preserve">In bolsters </t>
  </si>
  <si>
    <t>In tunnels</t>
  </si>
  <si>
    <t>C2.1.16</t>
  </si>
  <si>
    <t>Subsurface drains drains in trench bottoms (Contract Documentation reference or drawing number indicated)</t>
  </si>
  <si>
    <t>C2.1.17</t>
  </si>
  <si>
    <t>Removal and desposal of spoil material from trench excavations</t>
  </si>
  <si>
    <t>C2.1.17.1</t>
  </si>
  <si>
    <t>To spoil sites provided by the Employer as indicated in the Contract Documentation or as instructed by the Engineer</t>
  </si>
  <si>
    <t>C2.1.17.2</t>
  </si>
  <si>
    <t>To spoil sites or dumping areas provided by the contractor</t>
  </si>
  <si>
    <t>C2.1.18</t>
  </si>
  <si>
    <t xml:space="preserve">Timbering , strutting and shoring </t>
  </si>
  <si>
    <t>C2.1.18.1</t>
  </si>
  <si>
    <t>Timbering,strutting and shoring left in excavations</t>
  </si>
  <si>
    <r>
      <t>m</t>
    </r>
    <r>
      <rPr>
        <sz val="10"/>
        <rFont val="Calibri"/>
        <family val="2"/>
      </rPr>
      <t>²</t>
    </r>
  </si>
  <si>
    <t>C2.1.18.2</t>
  </si>
  <si>
    <t>Timbering,strutting and shoring opposite a structure or service (state reference in Contract Documentation or indicate drawing number)</t>
  </si>
  <si>
    <t>C2.1.19</t>
  </si>
  <si>
    <t>Dealing with water during services work</t>
  </si>
  <si>
    <t>C2.1.19.1</t>
  </si>
  <si>
    <t xml:space="preserve">Dealing with surface water </t>
  </si>
  <si>
    <t>C2.1.19.2</t>
  </si>
  <si>
    <t xml:space="preserve">Dealing with subsurface water </t>
  </si>
  <si>
    <t>C2.1.20</t>
  </si>
  <si>
    <t>Specified temporary works to control water inflow( state reference in Contract Documentation or indicate drawing number etc.)</t>
  </si>
  <si>
    <t>C2.1.20.1</t>
  </si>
  <si>
    <t xml:space="preserve">Provide equipment </t>
  </si>
  <si>
    <t>C2.1.20.2</t>
  </si>
  <si>
    <t>Operate and maintenance</t>
  </si>
  <si>
    <t>lump sum</t>
  </si>
  <si>
    <t>C2.1.20.3</t>
  </si>
  <si>
    <t>Remove equipment</t>
  </si>
  <si>
    <t>C2.1.21</t>
  </si>
  <si>
    <t>Supply and Installation of sandbags in trenches</t>
  </si>
  <si>
    <t>C2.1.21.1</t>
  </si>
  <si>
    <t>Biodegradable bags ( state bag size,material type and description)</t>
  </si>
  <si>
    <t>C2.1.21.2</t>
  </si>
  <si>
    <t>Geofabric bags ( state bag size,material type and description)</t>
  </si>
  <si>
    <t>C2.1.22</t>
  </si>
  <si>
    <t>Existing services that intersect or adjoin a trench</t>
  </si>
  <si>
    <t>C2.1.22.1</t>
  </si>
  <si>
    <r>
      <t>Services that intersect a trench (angles between centre-line in plan 45</t>
    </r>
    <r>
      <rPr>
        <sz val="10"/>
        <rFont val="Calibri"/>
        <family val="2"/>
      </rPr>
      <t>°</t>
    </r>
    <r>
      <rPr>
        <sz val="10"/>
        <rFont val="Arial"/>
        <family val="2"/>
      </rPr>
      <t xml:space="preserve"> to 90</t>
    </r>
    <r>
      <rPr>
        <sz val="10"/>
        <rFont val="Calibri"/>
        <family val="2"/>
      </rPr>
      <t>°</t>
    </r>
    <r>
      <rPr>
        <sz val="10"/>
        <rFont val="Arial"/>
        <family val="2"/>
      </rPr>
      <t>)</t>
    </r>
  </si>
  <si>
    <t>State type and size of each intersecting service</t>
  </si>
  <si>
    <t>State type and size of each intersecting service etc.</t>
  </si>
  <si>
    <t>C2.1.22.2</t>
  </si>
  <si>
    <r>
      <t>Services that intersect a trench (parallel to or at an angle between centre-line in plan  of less than 45</t>
    </r>
    <r>
      <rPr>
        <sz val="10"/>
        <rFont val="Calibri"/>
        <family val="2"/>
      </rPr>
      <t>°</t>
    </r>
    <r>
      <rPr>
        <sz val="10"/>
        <rFont val="Arial"/>
        <family val="2"/>
      </rPr>
      <t>)</t>
    </r>
  </si>
  <si>
    <t>C2.1.23</t>
  </si>
  <si>
    <t>Reinstatement of trenches in existing surfaced roads using:</t>
  </si>
  <si>
    <t>C2.1.23.1</t>
  </si>
  <si>
    <t>Selected material (state material type and source e.g. G7 or G8, commercial/borrow pits/etc. and layer thickness) compacted to (state minimum compaction) % of MDD</t>
  </si>
  <si>
    <t>C2.1.23.2</t>
  </si>
  <si>
    <t>Subbase material (state material type and source e.g. G5 or G6, commercial/borrow pit etc. and layer thickness) compacted to (state minimum compaction) % of MDD</t>
  </si>
  <si>
    <t>C2.1.23.3</t>
  </si>
  <si>
    <t>Stabilised subbase material (state material type and source e.g. C3 or C4, commercial/borrow pit etc. and layer thickness) using (state percentage and type of stabilising agent) compacted to (state minimum compaction) % of MDD</t>
  </si>
  <si>
    <t>C2.1.23.4</t>
  </si>
  <si>
    <t>Base material (state material type and source e.g. G1 or G2, commercial/quarry etc. and layer thickness) compacted to (state minimum compaction either 102 % for G2 or 104 % for G1) % of MDD</t>
  </si>
  <si>
    <t>C2.1.23.5</t>
  </si>
  <si>
    <t>Prime coat (state type of material and application rate)</t>
  </si>
  <si>
    <t>C2.1.23.6</t>
  </si>
  <si>
    <t>Tack coat (state type of material and application rate)</t>
  </si>
  <si>
    <t>C2.1.23.7</t>
  </si>
  <si>
    <t>Asphalt material (state asphalt type e.g. continuously graded, binder type, layer thickness and minimum density)</t>
  </si>
  <si>
    <t>C2.1.23.8</t>
  </si>
  <si>
    <t>Surface treatments (state surfacing type, binder type and application rate, aggregate size and application rate etc.)</t>
  </si>
  <si>
    <t>C2.1.24</t>
  </si>
  <si>
    <t>Saw-cutting before excavation</t>
  </si>
  <si>
    <t>C2.1.24.1</t>
  </si>
  <si>
    <t>Saw-cutting asphalt to an average depth:</t>
  </si>
  <si>
    <t>Not exceeding 50 mm</t>
  </si>
  <si>
    <t>Exceeding 50 mm but not exceeding 100 mm</t>
  </si>
  <si>
    <t>( c)</t>
  </si>
  <si>
    <t>Exceeding 100 mm but not exceeding 150 mm</t>
  </si>
  <si>
    <t>C2.1.24.2</t>
  </si>
  <si>
    <t>Saw-cutting concrete to an average depth:</t>
  </si>
  <si>
    <t>C2.1.24.3</t>
  </si>
  <si>
    <t>Saw-cutting materials (type of material to be specified) to an average depth: to an average depth:</t>
  </si>
  <si>
    <t>C2.1.25</t>
  </si>
  <si>
    <t>Removal of existing services:</t>
  </si>
  <si>
    <t>C2.1.25.1</t>
  </si>
  <si>
    <t>State type and size of each service (duct, pipe or cable) removed</t>
  </si>
  <si>
    <t>C2.1.25.2</t>
  </si>
  <si>
    <t>C2.1.25.3</t>
  </si>
  <si>
    <t>Etc., insert additional items as required</t>
  </si>
  <si>
    <t>C2.1.26</t>
  </si>
  <si>
    <t>Disposal of existing service materials:</t>
  </si>
  <si>
    <t>C2.1.26.1</t>
  </si>
  <si>
    <t>State type and size of each service (duct, pipe or cable) disposed of</t>
  </si>
  <si>
    <t>C2.1.26.2</t>
  </si>
  <si>
    <t>C2.1.26.3</t>
  </si>
  <si>
    <t>C2.1.27</t>
  </si>
  <si>
    <t>Demolition of existing manholes, access chambers and other service structures consisting of:</t>
  </si>
  <si>
    <t>C2.1.27.1</t>
  </si>
  <si>
    <t>Unreinforced concrete</t>
  </si>
  <si>
    <t>C2.1.27.2</t>
  </si>
  <si>
    <t>Reinforced concrete</t>
  </si>
  <si>
    <t>C2.1.27.3</t>
  </si>
  <si>
    <t>Masonry</t>
  </si>
  <si>
    <t>PSC2.1.28</t>
  </si>
  <si>
    <t>Construction of new survey beacons and protection of existing survey beacons</t>
  </si>
  <si>
    <t>PSC2.1.28.1</t>
  </si>
  <si>
    <t>Prime cost sum for new survey beacons to be constructed, or for existing survey beacons to be protected during construction</t>
  </si>
  <si>
    <t>PSC2.1.28.2</t>
  </si>
  <si>
    <t>Handling costs and profit in respect of item PSC2.1.28.1 above</t>
  </si>
  <si>
    <t>PSC 2.1.29</t>
  </si>
  <si>
    <t>Provision and maintenance of construction access road</t>
  </si>
  <si>
    <t>C2.2</t>
  </si>
  <si>
    <t>DRY SERVICES</t>
  </si>
  <si>
    <t>Supply, lay and prove ducts</t>
  </si>
  <si>
    <t>C2.2.1.1</t>
  </si>
  <si>
    <t>State for each duct the material type, class, joint type etc. (example HDPE pliable type N450 with compression couplings)</t>
  </si>
  <si>
    <t>State diameter (example 110 mm diameter (OD))</t>
  </si>
  <si>
    <t>State diameter (example 160 mm diameter (OD))</t>
  </si>
  <si>
    <t>C2.2.1.2</t>
  </si>
  <si>
    <t>State for each duct the material type, class, joint type etc.</t>
  </si>
  <si>
    <t>C2.2.2</t>
  </si>
  <si>
    <t>Extra over item C2.2.1 for the provision of split ducts</t>
  </si>
  <si>
    <t>C2.2.2.1</t>
  </si>
  <si>
    <t>State for each duct the material type, class, etc.</t>
  </si>
  <si>
    <t>C2.2.2.2</t>
  </si>
  <si>
    <t xml:space="preserve">State diameter </t>
  </si>
  <si>
    <t>C2.2.3</t>
  </si>
  <si>
    <t>Lay and prove ducts provided by others</t>
  </si>
  <si>
    <t>C2.2.3.1</t>
  </si>
  <si>
    <t>State for each duct to be laid the material type</t>
  </si>
  <si>
    <t>C2.2.3.2</t>
  </si>
  <si>
    <t>C2.2.4</t>
  </si>
  <si>
    <t>Bedding for ducts compacted to 90 % of MDD (100 % for sand) using material:</t>
  </si>
  <si>
    <t>C2.2.4.1</t>
  </si>
  <si>
    <t>Selected from the excavated trench material</t>
  </si>
  <si>
    <t>C2.2.4.2</t>
  </si>
  <si>
    <t>Selected from other excavations on site</t>
  </si>
  <si>
    <t>C2.2.4.3</t>
  </si>
  <si>
    <t>Selected from approved borrow areas</t>
  </si>
  <si>
    <t>C2.2.4.4</t>
  </si>
  <si>
    <t>Selected from sources provided by the Contractor</t>
  </si>
  <si>
    <t>C2.2.4.5</t>
  </si>
  <si>
    <t>From commercial sources</t>
  </si>
  <si>
    <t>Non-cohesive material (state material type)</t>
  </si>
  <si>
    <t>Crushed stone material (state material type)</t>
  </si>
  <si>
    <t>C2.2.4.6</t>
  </si>
  <si>
    <t>Extra over items C2.2.4.1 to C2.2.4.5 for stabilising material with cement</t>
  </si>
  <si>
    <t>C2.2.4.7</t>
  </si>
  <si>
    <t>Cement (state class/type of cement) for stabilising bedding</t>
  </si>
  <si>
    <t>C2.2.5</t>
  </si>
  <si>
    <t>Concrete for bedding and encasement of ducts</t>
  </si>
  <si>
    <t>C2.2.5.1</t>
  </si>
  <si>
    <t>Concrete bedding (state class of concrete)</t>
  </si>
  <si>
    <t>C2.2.5.2</t>
  </si>
  <si>
    <t>Concrete encasement of ducts (state class of concrete)</t>
  </si>
  <si>
    <t>C2.2.6</t>
  </si>
  <si>
    <t>Duct accessories (markers, marking, draw wires and end caps etc.)</t>
  </si>
  <si>
    <t>C2.2.6.1</t>
  </si>
  <si>
    <t>Duct markers (state type)</t>
  </si>
  <si>
    <t>C2.2.6.2</t>
  </si>
  <si>
    <t>Duct marking (state type)</t>
  </si>
  <si>
    <t>C2.2.6.3</t>
  </si>
  <si>
    <t>Draw wires (state type)</t>
  </si>
  <si>
    <t>C2.2.6.4</t>
  </si>
  <si>
    <t>End caps or plugs (state type)</t>
  </si>
  <si>
    <t>C2.2.6.5</t>
  </si>
  <si>
    <t>Other accessories</t>
  </si>
  <si>
    <t>State type</t>
  </si>
  <si>
    <t>C2.2.7</t>
  </si>
  <si>
    <t>Handholes, manholes and access chambers for ducts</t>
  </si>
  <si>
    <t>C2.2.7.1</t>
  </si>
  <si>
    <t>Handholes (state type and drawing reference etc.)</t>
  </si>
  <si>
    <t>State depth range (example over 1,0 m and up to 1,5 m deep)</t>
  </si>
  <si>
    <t>State depth range (example over 1,5 m and up to 2,0 m deep)</t>
  </si>
  <si>
    <t>C2.2.7.2</t>
  </si>
  <si>
    <t>Manholes (state type and drawing reference etc.)</t>
  </si>
  <si>
    <t>State depth range</t>
  </si>
  <si>
    <t>C2.2.7.3</t>
  </si>
  <si>
    <t>Access chambers (state type and drawing reference etc.)</t>
  </si>
  <si>
    <t>C2.2.7.4</t>
  </si>
  <si>
    <t>Other structures</t>
  </si>
  <si>
    <t>State type, depth range and drawing reference etc.</t>
  </si>
  <si>
    <t>C2.2.8</t>
  </si>
  <si>
    <t>Covers and frames for duct handholes, manholes and access chambers</t>
  </si>
  <si>
    <t>C2.2.8.1</t>
  </si>
  <si>
    <t>State type, strength class and size of cover and frame</t>
  </si>
  <si>
    <t>C2.2.8.2</t>
  </si>
  <si>
    <t>C2.2.8.3</t>
  </si>
  <si>
    <t>C2.2.8.4</t>
  </si>
  <si>
    <t>C2.2.9</t>
  </si>
  <si>
    <t>Install duct handhole, manhole and access chamber covers and frames provided by others</t>
  </si>
  <si>
    <t>C2.2.9.1</t>
  </si>
  <si>
    <t>C2.2.9.2</t>
  </si>
  <si>
    <t>C2.2.9.3</t>
  </si>
  <si>
    <t>C2.2.9.4</t>
  </si>
  <si>
    <t>C2.3</t>
  </si>
  <si>
    <t>WET SERVICES</t>
  </si>
  <si>
    <t>C2.3.1</t>
  </si>
  <si>
    <t>Supply, lay, joint and test sewers</t>
  </si>
  <si>
    <t>C2.3.1.1</t>
  </si>
  <si>
    <t>State for each sewer the pipe material type, class, joint type and the class of bedding etc.</t>
  </si>
  <si>
    <t>State diameter</t>
  </si>
  <si>
    <t>C2.3.1.2</t>
  </si>
  <si>
    <t>C2.3.1.3</t>
  </si>
  <si>
    <t>Etc, insert additional items as required</t>
  </si>
  <si>
    <t>C2.3.2</t>
  </si>
  <si>
    <t>Extra over item C2.3.1 for sewer specials</t>
  </si>
  <si>
    <t>C2.3.2.1</t>
  </si>
  <si>
    <t>State for each sewer special the type, class, etc.</t>
  </si>
  <si>
    <t>C2.3.2.2</t>
  </si>
  <si>
    <t>C2.3.2.3</t>
  </si>
  <si>
    <t>C2.3.3</t>
  </si>
  <si>
    <t>Bedding for sewers (Class B and C) and fill blanket compacted to 90 % of MDD (100 % for sand)</t>
  </si>
  <si>
    <t>C2.3.3.1</t>
  </si>
  <si>
    <t>Bedding using selected granular material</t>
  </si>
  <si>
    <t>From other excavations on site</t>
  </si>
  <si>
    <t>From approved borrow areas</t>
  </si>
  <si>
    <t>( d)</t>
  </si>
  <si>
    <t>C2.3.3.2</t>
  </si>
  <si>
    <t>Selected fill blanket material</t>
  </si>
  <si>
    <t>( e)</t>
  </si>
  <si>
    <t>C2.3.3.3</t>
  </si>
  <si>
    <t>Extra over items C2.3.3.1(a) to C2.3.3.1(c) and C2.3.3.2(a) to C2.3.3.2(c) for screening material</t>
  </si>
  <si>
    <t>C2.3.4</t>
  </si>
  <si>
    <t>Concrete for bedding (Class A) and encasement for sewers</t>
  </si>
  <si>
    <t>C2.3.4.1</t>
  </si>
  <si>
    <t>Concrete (Class A) bedding (state class of concrete)</t>
  </si>
  <si>
    <t>C2.3.4.2</t>
  </si>
  <si>
    <t>Concrete encasement (state class of concrete)</t>
  </si>
  <si>
    <t>C2.3.5</t>
  </si>
  <si>
    <t>Manholes, inspection chambers and cleaning eyes for sewers</t>
  </si>
  <si>
    <t>C2.3.5.1</t>
  </si>
  <si>
    <t>State pipe size and depth range</t>
  </si>
  <si>
    <t>C2.3.5.2</t>
  </si>
  <si>
    <t>Extra over item C2.3.5.1 for backdrops for manholes (state type and drawing reference etc.)</t>
  </si>
  <si>
    <t>C2.3.5.3</t>
  </si>
  <si>
    <t>Inspection chambers (state type and drawing reference etc.)</t>
  </si>
  <si>
    <t>C2.3.5.4</t>
  </si>
  <si>
    <t>Cleaning eyes (state type and drawing reference etc.)</t>
  </si>
  <si>
    <t>C2.3.5.5</t>
  </si>
  <si>
    <t>Other structures (state type and drawing reference etc.)</t>
  </si>
  <si>
    <t>C2.3.6</t>
  </si>
  <si>
    <t>Covers and frames for sewer manholes, inspection chambers and other structures</t>
  </si>
  <si>
    <t>C2.3.6.1</t>
  </si>
  <si>
    <t>C2.3.6.2</t>
  </si>
  <si>
    <t>C2.3.6.3</t>
  </si>
  <si>
    <t>C2.3.6.4</t>
  </si>
  <si>
    <t>C2.3.7</t>
  </si>
  <si>
    <t>Sewer accessories (anchor blocks, marker posts, plug stoppers etc.)</t>
  </si>
  <si>
    <t>C2.3.7.1</t>
  </si>
  <si>
    <t>Anchor blocks (state type and drawing reference)</t>
  </si>
  <si>
    <t>C2.3.7.2</t>
  </si>
  <si>
    <t>C2.3.7.3</t>
  </si>
  <si>
    <t>Marker posts (state type and drawing reference)</t>
  </si>
  <si>
    <t>C2.3.7.4</t>
  </si>
  <si>
    <t>Plug stoppers (state type)</t>
  </si>
  <si>
    <t>C2.3.7.5</t>
  </si>
  <si>
    <t>C2.3.8</t>
  </si>
  <si>
    <t>Sewer connections (erf and existing line connections)</t>
  </si>
  <si>
    <t>C2.3.8.1</t>
  </si>
  <si>
    <t>Erf connections (state type, depth range and drawing reference)</t>
  </si>
  <si>
    <t>Connection length (state length in metres)</t>
  </si>
  <si>
    <t>C2.3.8.2</t>
  </si>
  <si>
    <t>C2.3.8.3</t>
  </si>
  <si>
    <t>Erf connections to sewer manholes</t>
  </si>
  <si>
    <t>State type, depth range, etc.</t>
  </si>
  <si>
    <t>sum</t>
  </si>
  <si>
    <t>C2.3.8.4</t>
  </si>
  <si>
    <t>Connecting sewers to existing manholes</t>
  </si>
  <si>
    <t>State position, specification and drawing reference etc.</t>
  </si>
  <si>
    <t>Sum</t>
  </si>
  <si>
    <t>(c )</t>
  </si>
  <si>
    <t>Etc. insert additional items as required</t>
  </si>
  <si>
    <t>C2.3.8.5</t>
  </si>
  <si>
    <t>Breaking into an existing sewer and building a new manhole</t>
  </si>
  <si>
    <t>C2.3.9</t>
  </si>
  <si>
    <t>Raising and lowering existing sewer manholes</t>
  </si>
  <si>
    <t>C2.3.9.1</t>
  </si>
  <si>
    <t>Raising manholes</t>
  </si>
  <si>
    <t>State manhole type and drawing reference and height raised</t>
  </si>
  <si>
    <t>C2.3.9.2</t>
  </si>
  <si>
    <t>Lowering manholes</t>
  </si>
  <si>
    <t>State manhole type and drawing reference and height lowered</t>
  </si>
  <si>
    <t>C2.3.10</t>
  </si>
  <si>
    <t>Testing of sewer manholes</t>
  </si>
  <si>
    <t>C2.3.11</t>
  </si>
  <si>
    <t>CCTV camera inspections</t>
  </si>
  <si>
    <t>C2.3.11.1</t>
  </si>
  <si>
    <t>State pipe diameter</t>
  </si>
  <si>
    <t>C2.3.11.2</t>
  </si>
  <si>
    <t>C2.3.21</t>
  </si>
  <si>
    <t>Supply and lay water mains complete with couplings</t>
  </si>
  <si>
    <t>C2.3.21.1</t>
  </si>
  <si>
    <t>State for each water main the pipe material type, class, coupling type and the class of bedding etc.</t>
  </si>
  <si>
    <t>C2.3.21.3</t>
  </si>
  <si>
    <t>C2.3.22</t>
  </si>
  <si>
    <t>Extra over item C2.3.21 for supplying and fixing water main fittings or specials complete with couplings</t>
  </si>
  <si>
    <t>C2.3.22.1</t>
  </si>
  <si>
    <t>State for each water main fitting or special the type, class etc.</t>
  </si>
  <si>
    <t>C2.3.22.2</t>
  </si>
  <si>
    <t>C2.3.22.3</t>
  </si>
  <si>
    <t>C2.3.23</t>
  </si>
  <si>
    <t>Extra over item C2.3.21 for supplying and fixing water main valves</t>
  </si>
  <si>
    <t>C2.3.23.1</t>
  </si>
  <si>
    <t>State for each water main valve the type, class etc.</t>
  </si>
  <si>
    <t>C2.3.23.2</t>
  </si>
  <si>
    <t>( a)</t>
  </si>
  <si>
    <t>C2.3.23.3</t>
  </si>
  <si>
    <t>C2.3.24</t>
  </si>
  <si>
    <t>Extra over item C2.3.21 for cutting of pipes and the supplying and fixing of extra couplings</t>
  </si>
  <si>
    <t>C2.3.24.1</t>
  </si>
  <si>
    <t>State for each water main the pipe material type and coupling type</t>
  </si>
  <si>
    <t>C2.3.24.3</t>
  </si>
  <si>
    <t>C2.3.25</t>
  </si>
  <si>
    <t>Extra over items C2.3.21, C2.3.22 and C2.3.23 for supplying and installing joints with machined collars and special couplings</t>
  </si>
  <si>
    <t>C2.3.25.1</t>
  </si>
  <si>
    <t>State for each water main the pipe collar and special coupling type</t>
  </si>
  <si>
    <t>C2.3.25.3</t>
  </si>
  <si>
    <t>C2.3.26</t>
  </si>
  <si>
    <t>Supplying and installing pipes, specials and valves on short pipe runs</t>
  </si>
  <si>
    <t>C2.3.26.1</t>
  </si>
  <si>
    <t>State for each short run water main the pipe material type, class and class of bedding etc.</t>
  </si>
  <si>
    <t>State pipe diameter and length</t>
  </si>
  <si>
    <t>C2.3.26.2</t>
  </si>
  <si>
    <t>State for each short run water main the fitting, bend or special type, class etc.</t>
  </si>
  <si>
    <t xml:space="preserve">State  diameter </t>
  </si>
  <si>
    <t>C2.3.26.3</t>
  </si>
  <si>
    <t>C2.3.27</t>
  </si>
  <si>
    <t>Extra over item C2.3.21 for encasing (wrapping) joints</t>
  </si>
  <si>
    <t>C2.3.27.1</t>
  </si>
  <si>
    <t>State for each water main the number of joints to be encased (wrapped)</t>
  </si>
  <si>
    <t>C2.3.28</t>
  </si>
  <si>
    <t>Installation of hydrants and water meters</t>
  </si>
  <si>
    <t>C2.3.28.1</t>
  </si>
  <si>
    <t>Describe hydrant type</t>
  </si>
  <si>
    <t>C2.3.28.2</t>
  </si>
  <si>
    <t>Describe water meter type</t>
  </si>
  <si>
    <t>C2.3.28.3</t>
  </si>
  <si>
    <t>C2.3.29</t>
  </si>
  <si>
    <t>Bedding for water mains (Class B and C) and fill blanket compacted to 90 % of MDD (100 % for sand)</t>
  </si>
  <si>
    <t>C2.3.29.1</t>
  </si>
  <si>
    <t>(e )</t>
  </si>
  <si>
    <t>C2.3.29.2</t>
  </si>
  <si>
    <t>C2.3.29.3</t>
  </si>
  <si>
    <t>Extra over items C2.3.29.1(a) to C2.3.29.1(c) and C2.3.29.2(a) to C2.3.29.2(c) for screening material</t>
  </si>
  <si>
    <t>C2.3.30</t>
  </si>
  <si>
    <t>Concrete for bedding (Class A) and encasement for water mains</t>
  </si>
  <si>
    <t>C2.3.30.1</t>
  </si>
  <si>
    <t>C2.3.30.2</t>
  </si>
  <si>
    <t>C2.3.31</t>
  </si>
  <si>
    <t>Manholes, valve and hydrant chambers etc. for water mains</t>
  </si>
  <si>
    <t>C2.3.31.1</t>
  </si>
  <si>
    <t>Manholes (state type and drawing references etc.)</t>
  </si>
  <si>
    <t>C2.3.31.2</t>
  </si>
  <si>
    <t>Valve chambers (state valve type (gate valve, single or double air valve etc.) and drawing references etc.)</t>
  </si>
  <si>
    <t>C2.3.31.3</t>
  </si>
  <si>
    <t>Hydrant chambers (state type etc. and drawing references etc.)</t>
  </si>
  <si>
    <t>C2.3.31.4</t>
  </si>
  <si>
    <t>Other structures (state type etc. and drawing reference etc.)</t>
  </si>
  <si>
    <t>C2.3.32</t>
  </si>
  <si>
    <t>Covers and frames for water main manholes, valve and hydrant chambers and other structures</t>
  </si>
  <si>
    <t>C2.3.32.1</t>
  </si>
  <si>
    <t>Describe manhole or chamber and state type of cover and frame</t>
  </si>
  <si>
    <t>C2.3.32.2</t>
  </si>
  <si>
    <t>C2.3.32.3</t>
  </si>
  <si>
    <t>C2.3.32.4</t>
  </si>
  <si>
    <t>C2.3.33</t>
  </si>
  <si>
    <t>Water main accessories (anchor or thrust blocks, pedestals or marker posts etc.)</t>
  </si>
  <si>
    <t>C2.3.33.1</t>
  </si>
  <si>
    <t>Anchor or thrust blocks (state type and drawing reference)</t>
  </si>
  <si>
    <t>C2.3.33.2</t>
  </si>
  <si>
    <t>C2.3.33.3</t>
  </si>
  <si>
    <t>Pedestals (state type and drawing reference)</t>
  </si>
  <si>
    <t>C2.3.33.4</t>
  </si>
  <si>
    <t>C2.3.33.5</t>
  </si>
  <si>
    <t>Marker posts or blocks (state type and drawing reference)</t>
  </si>
  <si>
    <t>C2.3.33.6</t>
  </si>
  <si>
    <t>C2.3.34</t>
  </si>
  <si>
    <t>Connections to existing water mains</t>
  </si>
  <si>
    <t>C2.3.34.1</t>
  </si>
  <si>
    <t>State connection details</t>
  </si>
  <si>
    <t>C2.3.34.2</t>
  </si>
  <si>
    <t>C2.3.34.3</t>
  </si>
  <si>
    <t>C2.3.34.4</t>
  </si>
  <si>
    <t>C2.3.35</t>
  </si>
  <si>
    <t>Raising and lowering existing manholes or valve or hydrant chambers</t>
  </si>
  <si>
    <t>C2.3.35.1</t>
  </si>
  <si>
    <t>Raising manholes or valve of hydrant chambers</t>
  </si>
  <si>
    <t>C2.3.36</t>
  </si>
  <si>
    <t>Disinfection of potable water pipelines</t>
  </si>
  <si>
    <t>C2.3.36.1</t>
  </si>
  <si>
    <t>State diameter of pipe disinfected</t>
  </si>
  <si>
    <t>C2.3.36.2</t>
  </si>
  <si>
    <t>C2.3.36.3</t>
  </si>
  <si>
    <t>C2.4</t>
  </si>
  <si>
    <t>ENERGY AND OTHER SERVICES</t>
  </si>
  <si>
    <t>C2.4.1</t>
  </si>
  <si>
    <t>Bedding for electric power cables using material:</t>
  </si>
  <si>
    <t>C2.4.1.2</t>
  </si>
  <si>
    <t>C2.4.1.3</t>
  </si>
  <si>
    <t>C2.4.1.4</t>
  </si>
  <si>
    <t>C2.4.1.5</t>
  </si>
  <si>
    <t>Uncrushed material (state material type)</t>
  </si>
  <si>
    <t>C2.4.2</t>
  </si>
  <si>
    <t>Concrete for bedding and encasement for electric power cables</t>
  </si>
  <si>
    <t>C2.4.2.1</t>
  </si>
  <si>
    <t>Concrete bedding (Class C16/20-20 concrete)</t>
  </si>
  <si>
    <t>C2.4.2.2</t>
  </si>
  <si>
    <t>Concrete encasement of cables (Class C16/20-20 concrete)</t>
  </si>
  <si>
    <t>C2.4.3</t>
  </si>
  <si>
    <t>Cable laying accessories (warning tape, protection slabs, markers etc.)</t>
  </si>
  <si>
    <t>C2.4.3.1</t>
  </si>
  <si>
    <t>Electrical warning tape (state type)</t>
  </si>
  <si>
    <t>C2.4.3.2</t>
  </si>
  <si>
    <t>Concrete slab protection (state type and dimensions etc)</t>
  </si>
  <si>
    <t>C2.4.3.3</t>
  </si>
  <si>
    <t>Cable markers (state type)</t>
  </si>
  <si>
    <t>C2.4.3.4</t>
  </si>
  <si>
    <t>C3.1</t>
  </si>
  <si>
    <t>DRAINS</t>
  </si>
  <si>
    <t>C3.1.1</t>
  </si>
  <si>
    <t>Excavation for open drains:</t>
  </si>
  <si>
    <t>C3.1.1.1</t>
  </si>
  <si>
    <t xml:space="preserve">Excavating all material situated within the following depth ranges below the surface level using conventional methods : </t>
  </si>
  <si>
    <t>0m to 1.5m</t>
  </si>
  <si>
    <t>Exceeding 1.5m and up to 3.0m</t>
  </si>
  <si>
    <t>Etc, in increments of 1.5m</t>
  </si>
  <si>
    <t>C3.1.1.2</t>
  </si>
  <si>
    <t>Extra over sub-item C3.1.1.1 for excavation in hard and boulder material , irrespective of depth</t>
  </si>
  <si>
    <t>C3.1.1.3</t>
  </si>
  <si>
    <t>Extra over sub-item C3.1.1.1 for excavation in stabilised existing road layers,irrespective of depth</t>
  </si>
  <si>
    <t>C3.1.1.4</t>
  </si>
  <si>
    <t>Excavating soft material situated 0m to 1.5m below the surface level using labour enhanced construction methods</t>
  </si>
  <si>
    <t>C3.1.1.5</t>
  </si>
  <si>
    <t>Excavating intermediate material situated 0m to 1.5m below the surface level using labour enhanced construction methods</t>
  </si>
  <si>
    <t>C3.1.2</t>
  </si>
  <si>
    <t>Clearing, shaping and disposal of accumulated sediment in existing unlined open drains</t>
  </si>
  <si>
    <t>C3.1.2.1</t>
  </si>
  <si>
    <t>Using conventional methods</t>
  </si>
  <si>
    <t>C3.1.2.2</t>
  </si>
  <si>
    <t>Using labour enhanced construction methods</t>
  </si>
  <si>
    <t>C3.1.3</t>
  </si>
  <si>
    <t>Excavation, clearing and disposal of accumulated sediment in existing  lined drains and drainage systems</t>
  </si>
  <si>
    <t>C3.1.3.1</t>
  </si>
  <si>
    <t xml:space="preserve">Using conventional methods (up to 1.5m) : </t>
  </si>
  <si>
    <t>Manhole and inlet and outlet structures</t>
  </si>
  <si>
    <t>Culvert barrels</t>
  </si>
  <si>
    <t>Concrete or other lined side drains</t>
  </si>
  <si>
    <t>C3.1.3.2</t>
  </si>
  <si>
    <t>Using conventional methods ( in excess of 1.5m )</t>
  </si>
  <si>
    <t>Manholes and inlet and outlet structures</t>
  </si>
  <si>
    <t>Concrete and other lined side drains</t>
  </si>
  <si>
    <t>C3.1.3.3</t>
  </si>
  <si>
    <t>Using labour enhanced construction methods :</t>
  </si>
  <si>
    <t>C3.1.4</t>
  </si>
  <si>
    <t>Excavation and disposal of material for subsoil drainage systems</t>
  </si>
  <si>
    <t>C3.1.4.1</t>
  </si>
  <si>
    <t>Excavating in all material situated within the following depth ranges below the surface :</t>
  </si>
  <si>
    <t>C3.1.4.2</t>
  </si>
  <si>
    <t>Excavating soft material situated within 0m to 1.5m below the surface level using labour enhanced construction methods</t>
  </si>
  <si>
    <t>C3.1.4.3</t>
  </si>
  <si>
    <t>Excavating intermediate material situated within 0m to 1.5m below the surface level using labour enhanced construction methods</t>
  </si>
  <si>
    <t>C3.1.4.4</t>
  </si>
  <si>
    <t>Extra over sub-item C3.1.4.1 for excavation in hard and boulder material, irrespective of depth</t>
  </si>
  <si>
    <t>C3.1.4.5</t>
  </si>
  <si>
    <t>Extra over sub-item C3.1.4.1 for excavation through stabilised existing road layers</t>
  </si>
  <si>
    <t>C3.1.4.6</t>
  </si>
  <si>
    <t>Excavation and disposal of material for composite in-plane fin-drain type drainage systems using a trenching machine:</t>
  </si>
  <si>
    <t>Trench width of …..and  depth of…</t>
  </si>
  <si>
    <t>Etc for width of ….and depth of….</t>
  </si>
  <si>
    <t>C3.1.5</t>
  </si>
  <si>
    <t>Impermeable backfilling to subsoil drainage system</t>
  </si>
  <si>
    <t>C3.1.5.1</t>
  </si>
  <si>
    <t>Un-stabilised natural gravel obtained from approved sources on the site</t>
  </si>
  <si>
    <t>C3.1.5.2</t>
  </si>
  <si>
    <t>G5 material obtained from commercial sources</t>
  </si>
  <si>
    <t>C3.1.5.3</t>
  </si>
  <si>
    <t>Extra over items C3.1.5.1 and C3.1.5.2 for stabilisation with 4.0% CEM II (32.5) cement</t>
  </si>
  <si>
    <t>C3.1.6</t>
  </si>
  <si>
    <t>Construction of banks and dykes:</t>
  </si>
  <si>
    <t>C3.1.6.1</t>
  </si>
  <si>
    <t>Banks and dykes using conventional methods</t>
  </si>
  <si>
    <t>C3.1.6.2</t>
  </si>
  <si>
    <t>Bank and dykes using labour enhanced construction methods</t>
  </si>
  <si>
    <t>C3.1.7</t>
  </si>
  <si>
    <t>Natural pemeable material in subsoil drainage system ( approved crushed stone ) See Drawing No. SD 0501/A / Type B:</t>
  </si>
  <si>
    <t>C3.1.7.1</t>
  </si>
  <si>
    <t>Crushed stone obtained from approved sources on the site ( state grade and size )</t>
  </si>
  <si>
    <t>C3.1.7.2</t>
  </si>
  <si>
    <t>Crushed stone obtained from commercial sources (state grade)</t>
  </si>
  <si>
    <t>C3.1.8</t>
  </si>
  <si>
    <t>Natural permeable material in subsoil drainage system (approved natural sand)</t>
  </si>
  <si>
    <t>C3.1.8.1</t>
  </si>
  <si>
    <t>Natural sand obtained from approved sources ( course grade sourced on site )</t>
  </si>
  <si>
    <t>C3.1.8.2</t>
  </si>
  <si>
    <t>Natural sand from commercial sources ( Course grade 4.75mm nominal particle size )</t>
  </si>
  <si>
    <t>C3.1.9</t>
  </si>
  <si>
    <t>Pipes in subsoil drainage systems :</t>
  </si>
  <si>
    <t>PSC3.1.9.1</t>
  </si>
  <si>
    <t>U-PVC pipes and fittings , heavy duty, complete with coupling:</t>
  </si>
  <si>
    <t>100 mm internal dia. perforated</t>
  </si>
  <si>
    <t>100mm internal dia. un-perforated</t>
  </si>
  <si>
    <t>C3.1.10</t>
  </si>
  <si>
    <t>Polymer film sheeting or similar approved material, for lining subsoil drainage systems:</t>
  </si>
  <si>
    <t>C3.1.10.1</t>
  </si>
  <si>
    <t>0.15 mm thick</t>
  </si>
  <si>
    <t>C3.1.10.2</t>
  </si>
  <si>
    <t>0.25mm thick</t>
  </si>
  <si>
    <t>C3.1.11.</t>
  </si>
  <si>
    <t>Geotextile ( grade E )</t>
  </si>
  <si>
    <t>C3.1.12</t>
  </si>
  <si>
    <t>Composite drainage system</t>
  </si>
  <si>
    <t>C3.1.12.1</t>
  </si>
  <si>
    <t>In-plane drainage system ( state size, type of core and type grade, etc. of geotextile)</t>
  </si>
  <si>
    <t>C3.1.12.2</t>
  </si>
  <si>
    <t>Vertical subsoil strip drainage systems ( state size, type of core and type grade,etc.of geotextile)</t>
  </si>
  <si>
    <t xml:space="preserve">C3.1.12.3 </t>
  </si>
  <si>
    <t>Panel drainage systems ( state size , type of core and type grade, etc. of geotextile</t>
  </si>
  <si>
    <t>C3.1.12.4</t>
  </si>
  <si>
    <t>alternative drainage systems as detailed in Contraact Documentation ( state size , type and other details)</t>
  </si>
  <si>
    <t>C3.1.13</t>
  </si>
  <si>
    <t>Concrete outlet structures, manhole boxes, junction boxes and cleaning eyes for subsoil drainage systems:</t>
  </si>
  <si>
    <t>C3.1.13.1</t>
  </si>
  <si>
    <t>Outlet structures ( as per std detail SD0501/A  )</t>
  </si>
  <si>
    <t>C3.1.13.2</t>
  </si>
  <si>
    <t>Inspection boxes (specify each type and drawing reference.)</t>
  </si>
  <si>
    <t>C3.1.13.3</t>
  </si>
  <si>
    <t>Junction boxes (specify each type and drawing reference)</t>
  </si>
  <si>
    <t>C3.1.13.4</t>
  </si>
  <si>
    <t>Cleaning eyes ( as per std detail SD0501/A )</t>
  </si>
  <si>
    <t>C3.1.14</t>
  </si>
  <si>
    <t>Caps for subsoil drain pipe :</t>
  </si>
  <si>
    <t>C3.1.14.1</t>
  </si>
  <si>
    <t>Concrete caps</t>
  </si>
  <si>
    <t>C3.1.14.2</t>
  </si>
  <si>
    <t>Cast meta iron caps</t>
  </si>
  <si>
    <t>C3.1.14.3</t>
  </si>
  <si>
    <t>Other ( Glass fibre reinforced , PVC etc.)(specify)</t>
  </si>
  <si>
    <t>C3.1.15</t>
  </si>
  <si>
    <t>Repairing or replacing existing drainage systems</t>
  </si>
  <si>
    <t>Prov sum</t>
  </si>
  <si>
    <t>C3.1.16</t>
  </si>
  <si>
    <t>Loading and hauling of material in excess of 1.0km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</si>
  <si>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-km</t>
    </r>
  </si>
  <si>
    <t>C3.1.17</t>
  </si>
  <si>
    <t>Backfilling existing eroded side drains</t>
  </si>
  <si>
    <t>C3.1.18</t>
  </si>
  <si>
    <t>Backfilling of drains with selected material compacted to 93 % of MDD prior to construction of concrete lining and/or stone pitched lining</t>
  </si>
  <si>
    <t>C3.1.19</t>
  </si>
  <si>
    <t>Exposing of existing subsoil drains</t>
  </si>
  <si>
    <t>C3.1.20</t>
  </si>
  <si>
    <t>Breaking into existing drainage structures and install subsoil drain pipe</t>
  </si>
  <si>
    <t>C3.1.21</t>
  </si>
  <si>
    <t>Clearing of existing subsoil drains</t>
  </si>
  <si>
    <t>C3.1.21.1</t>
  </si>
  <si>
    <t>Cleaning rod, brush and flushing</t>
  </si>
  <si>
    <t>C3.1.21.2</t>
  </si>
  <si>
    <t>Hydro jetting</t>
  </si>
  <si>
    <t>C3.1.22</t>
  </si>
  <si>
    <t>Test flushing of subsoil drain pipe systems</t>
  </si>
  <si>
    <t>C3.1.23</t>
  </si>
  <si>
    <t>Subsoil drain outlet marker (type or drawing specified)</t>
  </si>
  <si>
    <t>C3.1.24</t>
  </si>
  <si>
    <t>Submission of as built drawings by the Contractor</t>
  </si>
  <si>
    <t>C3.2</t>
  </si>
  <si>
    <t>CULVERTS</t>
  </si>
  <si>
    <t>C3.2.1</t>
  </si>
  <si>
    <t>Excavation for culvert structures:</t>
  </si>
  <si>
    <t>C3.2.1.1</t>
  </si>
  <si>
    <t>Excavating in all material situated within the following depth ranges below the surface level:</t>
  </si>
  <si>
    <t>C3.2.1.2</t>
  </si>
  <si>
    <t>Excavating soft material 0 m to 1,5 m below the surface level using labour enhanced construction methods, or instructed by hand under Clause A3.2.7.2d):</t>
  </si>
  <si>
    <t>C3.2.1.3</t>
  </si>
  <si>
    <t>Excavating intermediate material 0 m to 1,5 m below the surface level using labour enhanced construction methods, or instructed by hand under Clause A3.2.7.2d):</t>
  </si>
  <si>
    <t>C3.2.1.4</t>
  </si>
  <si>
    <t>Extra over sub-item C3.2.1.1 for excavation in hard or boulder material,
irrespective of depth</t>
  </si>
  <si>
    <t>C3.2.1.5</t>
  </si>
  <si>
    <t>Extra over sub-item C3.2.1.1 for excavation in stabilised existing road layers, irrespective of depth</t>
  </si>
  <si>
    <t>C3.2.2</t>
  </si>
  <si>
    <t>Backfilling:</t>
  </si>
  <si>
    <t>C3.2.2.1</t>
  </si>
  <si>
    <t>Using the excavated material</t>
  </si>
  <si>
    <t>C3.2.2.2</t>
  </si>
  <si>
    <t>Using imported selected material:</t>
  </si>
  <si>
    <t>From commercial sources (State type)</t>
  </si>
  <si>
    <t>From sources on site ( selected material of subbase quality from approved sources )</t>
  </si>
  <si>
    <t>C3.2.2.3</t>
  </si>
  <si>
    <t>Extra over sub-items C3.2.2.1 and C3.2.2.2 for soil cement backfilling</t>
  </si>
  <si>
    <t>With wet mixture (specify cement content) of 3 % cement</t>
  </si>
  <si>
    <t>With dry mixture (specify cement content) of 3 % cement</t>
  </si>
  <si>
    <t>Variation in cement</t>
  </si>
  <si>
    <t>C3.2.2.4</t>
  </si>
  <si>
    <t>Extra over sub-items C3.2.2.1 and C3.2.2.2 for screed layers (class of concrete indicated)</t>
  </si>
  <si>
    <t>C3.2.3</t>
  </si>
  <si>
    <t>Concrete pipe culverts:</t>
  </si>
  <si>
    <t>C3.2.3.1</t>
  </si>
  <si>
    <t>On Class A bedding (type and diameter indicated)</t>
  </si>
  <si>
    <t>C3.2.3.2</t>
  </si>
  <si>
    <t>On Class B bedding (type and diameter indicated)</t>
  </si>
  <si>
    <t>C3.2.3.3</t>
  </si>
  <si>
    <t>On Class C bedding (as per SD 0401/B)</t>
  </si>
  <si>
    <t>450mm dia. Type 75 D spigot &amp; socket</t>
  </si>
  <si>
    <t>600mm dia. Type 100 D spigot &amp; socket</t>
  </si>
  <si>
    <t>900mm dia. Type 100 D spigot &amp; socket</t>
  </si>
  <si>
    <t>C3.2.3.4</t>
  </si>
  <si>
    <t>On Class D bedding (type and diameter indicated)</t>
  </si>
  <si>
    <t>C3.2.3.5</t>
  </si>
  <si>
    <t>Provision of skew ends of pipe culvert (type and diameter indicated)</t>
  </si>
  <si>
    <t>C3.2.4</t>
  </si>
  <si>
    <t>Metal and U-PVC culverts</t>
  </si>
  <si>
    <t>C3.2.4.1</t>
  </si>
  <si>
    <t>450 mm diameter U-PVC Class 34</t>
  </si>
  <si>
    <t>C3.2.4.2</t>
  </si>
  <si>
    <t>Provision of skew or bevelled ends for metal culverts</t>
  </si>
  <si>
    <t>C3.2.4.3</t>
  </si>
  <si>
    <t>Anchor bolts (size and type indicated)</t>
  </si>
  <si>
    <t>C3.2.4.4</t>
  </si>
  <si>
    <t>Protective coating to metal culverts (culvert size; inside/outside/ both sides; coating type &amp; thickness indicated)</t>
  </si>
  <si>
    <t>C3.2.5</t>
  </si>
  <si>
    <t>Rectangular culverts with prefabricated elements</t>
  </si>
  <si>
    <t>C3.2.5.1</t>
  </si>
  <si>
    <t>Prefabricated portal culverts; wall and roof combination (as per SD 0407)</t>
  </si>
  <si>
    <t>900 x 450 Class 175 S</t>
  </si>
  <si>
    <t>1 200 X 1 200 Class 150 S (incl. 100 mm infill btw.barrels)</t>
  </si>
  <si>
    <t>C3.2.5.2</t>
  </si>
  <si>
    <t>Prefabricated floor slabs (size and type indicated)</t>
  </si>
  <si>
    <t>C3.2.5.3</t>
  </si>
  <si>
    <t>Prefabricated roof slabs (size and type indicated)</t>
  </si>
  <si>
    <t>C3.2.6</t>
  </si>
  <si>
    <t>Extra over items C3.2.3, C3.2.4 and C3.2.5 for constructing inclined culverts</t>
  </si>
  <si>
    <t>C3.2.7</t>
  </si>
  <si>
    <t>Cast in situ concrete and formwork:</t>
  </si>
  <si>
    <t>C3.2.7.1</t>
  </si>
  <si>
    <t>In Class A bedding, screeds, concrete backfill and the encasing for pipes, including formwork, (class of concrete indicated)</t>
  </si>
  <si>
    <t>C3.2.7.2</t>
  </si>
  <si>
    <t>In complete in situ floor slabs for rectangular culverts, manholes and catchpits including formwork, joints and Class U2 surface finish ( Class 20/19 ) (installed at a standard depth of 1,0 m)</t>
  </si>
  <si>
    <t>C3.2.7.3</t>
  </si>
  <si>
    <t>In walls, excluding formwork but including Class U2 surface finish (class of concrete indicated)</t>
  </si>
  <si>
    <t>C3.2.7.4</t>
  </si>
  <si>
    <t>In roof slabs for rectangular culverts, excluding formwork but including Class U2 surfacing finish and joints (class of concrete indicated)</t>
  </si>
  <si>
    <t>C3.2.7.5</t>
  </si>
  <si>
    <t>In inlet and outlet structures including kerbs, chutes and downpipes, skewed ends, catchpits, manholes, thrust and anchor blocks, excluding formwork but including Class U2 surfacing finish (class of concrete indicated)</t>
  </si>
  <si>
    <t>C3.2.7.6</t>
  </si>
  <si>
    <t>Formwork of concrete under items C3.2.7.3 to 5 above ( Class F2 surface finish )</t>
  </si>
  <si>
    <t>C3.2.7.7</t>
  </si>
  <si>
    <t>Concrete linings for the inverts of metal culverts, including formwork and Class U2 surface finish (class of concrete indicated)</t>
  </si>
  <si>
    <t>C3.2.8</t>
  </si>
  <si>
    <t>Concrete backfill or encasement for culverts (Type and Class of concrete indicated)</t>
  </si>
  <si>
    <t>C3.2.9</t>
  </si>
  <si>
    <t>Prefabricated concrete inlets and outlets to culverts (size and type indicated)</t>
  </si>
  <si>
    <t>C3.2.10</t>
  </si>
  <si>
    <t>Reinforcement:</t>
  </si>
  <si>
    <t>C3.2.10.1</t>
  </si>
  <si>
    <t>Mild steel bars</t>
  </si>
  <si>
    <t>.</t>
  </si>
  <si>
    <t>C3.2.10.2</t>
  </si>
  <si>
    <t>High-tensile steel bars</t>
  </si>
  <si>
    <t>C3.2.10.3</t>
  </si>
  <si>
    <t>Welded steel fabric</t>
  </si>
  <si>
    <t>C3.2.10.4</t>
  </si>
  <si>
    <t>Other material (specify)</t>
  </si>
  <si>
    <t>C3.2.11</t>
  </si>
  <si>
    <t>Anchoring of reinforcing steel:
Reinforcing (type, bar diameter) into formed holes (hole diameter and depth stated) in (description of member)</t>
  </si>
  <si>
    <t>C3.2.12</t>
  </si>
  <si>
    <t>Demolition of concrete members or elements:</t>
  </si>
  <si>
    <t>C3.2.12.1</t>
  </si>
  <si>
    <t>Full member or element (location and description)</t>
  </si>
  <si>
    <t>C3.2.12.2</t>
  </si>
  <si>
    <t>Partial member or element (location and description)</t>
  </si>
  <si>
    <t>C3.2.13</t>
  </si>
  <si>
    <t>Removing and re-laying existing culverts:</t>
  </si>
  <si>
    <t>C3.2.13.1</t>
  </si>
  <si>
    <t>Removing and stacking existing culverts for re-use (size and type indicated)</t>
  </si>
  <si>
    <t>C3.2.13.2</t>
  </si>
  <si>
    <t>Removing and re-laying existing culverts without stacking (size and type of bedding indicated)</t>
  </si>
  <si>
    <t>C3.2.13.3</t>
  </si>
  <si>
    <t>Re-laying existing culverts from stacking (size and type of bedding indicated)</t>
  </si>
  <si>
    <t>C3.2.14</t>
  </si>
  <si>
    <t>Protective mastic asphalt coating for corrugated metal culvert units (state whether to be applied by brush or by spray gun)</t>
  </si>
  <si>
    <t>C3.2.15</t>
  </si>
  <si>
    <t>Manholes and catch pits, with prefabricated elements</t>
  </si>
  <si>
    <t>C3.2.15.1</t>
  </si>
  <si>
    <t>Prefabricated floors (installed at a standard depth of 1,0 m):</t>
  </si>
  <si>
    <t>Size and type indicated-</t>
  </si>
  <si>
    <t>Size and type indicated(etc)</t>
  </si>
  <si>
    <t>C3.2.15.2</t>
  </si>
  <si>
    <t>Prefabricated roofs:</t>
  </si>
  <si>
    <t>Size and type indicated</t>
  </si>
  <si>
    <t>C3.2.15.3</t>
  </si>
  <si>
    <t>Prefabricated walls</t>
  </si>
  <si>
    <t>C3.2.15.4</t>
  </si>
  <si>
    <t>Extra over item C3.2.15.1 and C3.2.7.2 for variations in the depths of all types of concrete manholes with prefabricated, or in situ concrete or brickwork wall combinations deeper than 1,0 m designated for tendering purposes</t>
  </si>
  <si>
    <t>C3.2.16</t>
  </si>
  <si>
    <t>Brickwork (Engineering bricks):</t>
  </si>
  <si>
    <t>C3.2.16.1</t>
  </si>
  <si>
    <t>115 mm thick</t>
  </si>
  <si>
    <t>C3.2.16.2</t>
  </si>
  <si>
    <t>230 mm thick</t>
  </si>
  <si>
    <t>PSC3.2.28</t>
  </si>
  <si>
    <t>Inlet and outlet structures to culverts as shown on standard drawings SD 0405/A, SD 0406 and SD 0407 as follows (including all excavations):</t>
  </si>
  <si>
    <t>PSC3.2.28.1</t>
  </si>
  <si>
    <t>Drop inlet single 450 diameter pipe</t>
  </si>
  <si>
    <t>PSC3.2.28.2</t>
  </si>
  <si>
    <t>Headwall single 450 diameter pipe</t>
  </si>
  <si>
    <t>PSC3.2.28.3</t>
  </si>
  <si>
    <t>Drop inlet single 600 diameter pipe</t>
  </si>
  <si>
    <t>PSC3.2.28.4</t>
  </si>
  <si>
    <t>Headwall single 600 diameter pipe</t>
  </si>
  <si>
    <t>PSC3.2.28.5</t>
  </si>
  <si>
    <t>Drop inlet single 900 diameter pipe</t>
  </si>
  <si>
    <t>PSC3.2.28.6</t>
  </si>
  <si>
    <t>Headwall single 900 diameter pipe</t>
  </si>
  <si>
    <t>PSC3.2.28.7</t>
  </si>
  <si>
    <t>Headwall triple 900 diameter pipe</t>
  </si>
  <si>
    <t>PSC3.2.28.8</t>
  </si>
  <si>
    <t>Headwall double 1 200 x 1 200 rectangular culvert</t>
  </si>
  <si>
    <t>PSC3.2.28.9</t>
  </si>
  <si>
    <t>Headwall single 900 x 450 rectangular culvert</t>
  </si>
  <si>
    <t>C3.2.16.3</t>
  </si>
  <si>
    <t>345 mm thick</t>
  </si>
  <si>
    <t>C3.2.16.4</t>
  </si>
  <si>
    <t>Specify thickness</t>
  </si>
  <si>
    <t>C3.2.17</t>
  </si>
  <si>
    <t>Plaster</t>
  </si>
  <si>
    <t>C3.2.18</t>
  </si>
  <si>
    <t>C3.2.19</t>
  </si>
  <si>
    <t>Accessories:</t>
  </si>
  <si>
    <t>C3.2.19.1</t>
  </si>
  <si>
    <t>Manhole frames (description and reference to drawing)</t>
  </si>
  <si>
    <t>C3.2.19.2</t>
  </si>
  <si>
    <t>Inlet grids or covers ( inlet grids including frames as per SD 0602/B )</t>
  </si>
  <si>
    <t>C3.2.19.3</t>
  </si>
  <si>
    <t>Manhole frames (type, load bearing and SANS specification indicated)</t>
  </si>
  <si>
    <t>C3.2.19.4</t>
  </si>
  <si>
    <t>Manhole covers or gratings (type, load bearing and SANS specification indicated)</t>
  </si>
  <si>
    <t>C3.2.19.5</t>
  </si>
  <si>
    <t>Inlet channel frames (type, load bearing and SANS specification indicated)</t>
  </si>
  <si>
    <t>C3.2.19.6</t>
  </si>
  <si>
    <t>Inlet channel gratings (type, load bearing and SANS specification indicated)</t>
  </si>
  <si>
    <t>C3.2.19.7</t>
  </si>
  <si>
    <t>Step irons (description and SANS specification indicated)</t>
  </si>
  <si>
    <t>C3.2.19.8</t>
  </si>
  <si>
    <t>(Etc for other accessories)</t>
  </si>
  <si>
    <t>C3.2.20</t>
  </si>
  <si>
    <t>Anchors for pipes (description)</t>
  </si>
  <si>
    <t>C3.2.21</t>
  </si>
  <si>
    <t>Prefabricated reinforced-concrete skew end units for concrete culverts constructed at a skew angle (type and dimensions of unit and class of bedding indicated)</t>
  </si>
  <si>
    <t>C3.2.22</t>
  </si>
  <si>
    <t>Cutting of concrete pipes (diameter indicated)</t>
  </si>
  <si>
    <t>C3.2.23</t>
  </si>
  <si>
    <t>Breaking into existing drainage structures and building in pipes or culverts of the following size (pipe diameter and/or culvert size to be stated)</t>
  </si>
  <si>
    <t>C3.2.24</t>
  </si>
  <si>
    <t>Compaction of bedding for inlets, outlets, manholes and catchpits:</t>
  </si>
  <si>
    <t>C3.2.24.1</t>
  </si>
  <si>
    <t>Preparation and compaction of in situ bedding material to 90 % of MDD (depth indicated)</t>
  </si>
  <si>
    <t>Extra-over sub-item C3.2.24.1 for compaction to 93 % of MDD (depth indicated)</t>
  </si>
  <si>
    <t>C3.2.25</t>
  </si>
  <si>
    <t>Painting of exposed steel bars with two coats of zinc rich primer (Type specified)</t>
  </si>
  <si>
    <t>ℓ</t>
  </si>
  <si>
    <t>C3.2.26</t>
  </si>
  <si>
    <t>Repair with cementitious mortar or concrete (Class) to (description)</t>
  </si>
  <si>
    <t>C3.2.27</t>
  </si>
  <si>
    <t>Repair with epoxy mortar</t>
  </si>
  <si>
    <t>Inlet and outlet structures to culverts as shown on standard drawings SD 0405/A, SD 0406 and SD 0407 as follows:</t>
  </si>
  <si>
    <t xml:space="preserve">1 x 600 mm diameter pipe </t>
  </si>
  <si>
    <t xml:space="preserve">1 x 900 mm diameter pipe </t>
  </si>
  <si>
    <t>1 x 900 mm x 450 mm portal culvert</t>
  </si>
  <si>
    <t>C3.3</t>
  </si>
  <si>
    <t>CONCRETE KERBING AND CHANNELING, ASPHALT BERMS, CHUTES, DOWNPIPES, AS WELL AS CONCRETE, STONE PITCHED AND GABION LININGS FOR OPEN DRAINS</t>
  </si>
  <si>
    <t>C3.3.1</t>
  </si>
  <si>
    <t>Concrete kerbing:</t>
  </si>
  <si>
    <t>C3.3.1.1</t>
  </si>
  <si>
    <t>Prefabricated kerbing (description of type of kerb and bedding with reference to drawing)</t>
  </si>
  <si>
    <t>State type of kerb and bedding with reference to drawing</t>
  </si>
  <si>
    <t>Etc for other types</t>
  </si>
  <si>
    <t>C3.3.1.2</t>
  </si>
  <si>
    <t>Cast in situ kerbing</t>
  </si>
  <si>
    <t>State type of kerb, class of concrete with reference to drawing</t>
  </si>
  <si>
    <t>C3.3.2</t>
  </si>
  <si>
    <t>Concrete kerbing-channeling combination:</t>
  </si>
  <si>
    <t>C3.3.2.1</t>
  </si>
  <si>
    <t>Prefabricated kerbing-channeling</t>
  </si>
  <si>
    <t>Precast kerb Fig 6 and channel to SABS 927 Class 25/19, on straight and curves as per SD 0701/A )</t>
  </si>
  <si>
    <t>C3.3.2.2</t>
  </si>
  <si>
    <t>Cast in situ kerbing-channeling (description with reference to drawing and class of concrete and finish indicated)</t>
  </si>
  <si>
    <t>C3.3.3</t>
  </si>
  <si>
    <t>Extra over items C3.3.1 and C3.3.2 for concrete kerbing or concrete kerbing and channeling on curves</t>
  </si>
  <si>
    <t>C3.3.3.1</t>
  </si>
  <si>
    <t>On curves of radii more than or equal to 5,0 m but less than 20 m</t>
  </si>
  <si>
    <t>C3.3.3.2</t>
  </si>
  <si>
    <t>On curves with radii more than or equal to 1,0 m but less than 5,0 m</t>
  </si>
  <si>
    <t>C3.3.3.3</t>
  </si>
  <si>
    <t>On curves with radii less than 1,0 m</t>
  </si>
  <si>
    <t>C3.3.4</t>
  </si>
  <si>
    <t>Extra over item C3.3.2 for drop kerbs at pedestrian crossings and driveways</t>
  </si>
  <si>
    <t>C3.3.5</t>
  </si>
  <si>
    <t>Asphalt berms</t>
  </si>
  <si>
    <t>C3.3.5.1</t>
  </si>
  <si>
    <t>Asphalt berms placed where there are no vehicle restraint systems (drawing reference indicated)</t>
  </si>
  <si>
    <t>C3.3.5.2</t>
  </si>
  <si>
    <t>Asphalt berms placed at existing vehicle restraint systems (drawing reference indicated)</t>
  </si>
  <si>
    <t>C3.3.5.3</t>
  </si>
  <si>
    <t>Prime coat (type indicated)</t>
  </si>
  <si>
    <t>C3.3.5.4</t>
  </si>
  <si>
    <t>Bond coat (type indicated)</t>
  </si>
  <si>
    <t>C3.3.6</t>
  </si>
  <si>
    <t>Concrete chutes (typical designs):</t>
  </si>
  <si>
    <t>C3.3.6.1</t>
  </si>
  <si>
    <t>Prefabricated concrete chutes (description of type with reference to drawing)</t>
  </si>
  <si>
    <t>C3.3.6.2</t>
  </si>
  <si>
    <t>Cast in situ concrete chutes ( Open Chute - SD 0605/A -Type 1365U concrete class 20/19 )</t>
  </si>
  <si>
    <t>C3.3.6.3</t>
  </si>
  <si>
    <t>Stone pitched chutes (description with reference to drawing and class of concrete indicated)</t>
  </si>
  <si>
    <t>C3.3.7</t>
  </si>
  <si>
    <t>Cast in situ concrete chutes (measured by components):</t>
  </si>
  <si>
    <t>C3.3.7.1</t>
  </si>
  <si>
    <t>Concrete ( 25/19 concrete side drain outlets SD-0603/A )</t>
  </si>
  <si>
    <t>C3.3.7.2</t>
  </si>
  <si>
    <t>Formwork ( F2 surface finish )</t>
  </si>
  <si>
    <t>C3.3.7.3</t>
  </si>
  <si>
    <t>Stone pitched chutes</t>
  </si>
  <si>
    <t>Grouted stone pitching (type of chute indicated)</t>
  </si>
  <si>
    <t>Grouted stone pitching on a concrete bed (class of concrete and type of chute indicated)</t>
  </si>
  <si>
    <t>C3.3.8</t>
  </si>
  <si>
    <t>Linings for open drains:</t>
  </si>
  <si>
    <t>PSC3.3.8.1</t>
  </si>
  <si>
    <t>Cast in situ concrete lining (class of concrete and type of open drain indicated)</t>
  </si>
  <si>
    <t>Side drains, as per std drawing SD 0601/B, Class 25/19 concrete</t>
  </si>
  <si>
    <t>Footways as per layouts, Class 25/19 concrete</t>
  </si>
  <si>
    <t>Access roads ( 3m x 150 m thick 25/19 concrete</t>
  </si>
  <si>
    <t>PSC3.3.8.2</t>
  </si>
  <si>
    <t>ClassU2 surface finish to cast in situ concrete (type of open drain indicated)</t>
  </si>
  <si>
    <t>Side drains, as per std drawing SD 0601/B, U2 surface finish</t>
  </si>
  <si>
    <t>Footways as per layouts, U2 surface finish</t>
  </si>
  <si>
    <t>C3.3.8.3</t>
  </si>
  <si>
    <t>Stone pitched lining (200 mm thickness)</t>
  </si>
  <si>
    <t>Grouted stone pitching (type of open drain indicated)</t>
  </si>
  <si>
    <t>Grouted stone pitching on a concrete bed (class of concrete and type of open drain indicated)</t>
  </si>
  <si>
    <t>PSC3.3.9</t>
  </si>
  <si>
    <t>Formwork to cast in situ concrete lining for open drains (Class F2 surface finish):</t>
  </si>
  <si>
    <t>C3.3.9.1</t>
  </si>
  <si>
    <t>To sides with formwork on the internal face only</t>
  </si>
  <si>
    <t>C3.3.9.2</t>
  </si>
  <si>
    <t>To sides with formwork on both internal and external faces (each face measured)</t>
  </si>
  <si>
    <t>C3.3.9.3</t>
  </si>
  <si>
    <t>To ends of slabs</t>
  </si>
  <si>
    <t>PSC3.3.10</t>
  </si>
  <si>
    <t>Sealed joints in concrete and stone pitched linings of open drains ( Polysulphide sealants as per std drawing SD 0601/B )</t>
  </si>
  <si>
    <t>Polysulphide sealants</t>
  </si>
  <si>
    <t>C3.3.11</t>
  </si>
  <si>
    <t>Painting of end of panel with bitumen (as per SD 0601/B)</t>
  </si>
  <si>
    <t>10 mm wide expansion joint filled with closed cell expanded polyethylene joint filler (as per SD 0601/B)</t>
  </si>
  <si>
    <t>C3.3.12</t>
  </si>
  <si>
    <t>C3.3.12.1</t>
  </si>
  <si>
    <t>C3.3.12.2</t>
  </si>
  <si>
    <t>C3.3.12.3</t>
  </si>
  <si>
    <t>C3.3.12.4</t>
  </si>
  <si>
    <t>PSC3.3.13</t>
  </si>
  <si>
    <t>Polymer film sheeting ( Polythylene sheeting, 0.15mm thick ) for concrete-lined open drains</t>
  </si>
  <si>
    <t>C3.3.14</t>
  </si>
  <si>
    <t>Cutting bituminous surfacing and pavement layers for concrete kerbing, channeling or concrete-lined drains</t>
  </si>
  <si>
    <t>C3.3.15</t>
  </si>
  <si>
    <t>Energy dissipaters in outlet structures</t>
  </si>
  <si>
    <t>C3.3.15.1</t>
  </si>
  <si>
    <t>Precast concrete blocks in outlet structures</t>
  </si>
  <si>
    <t>C3.3.15.2</t>
  </si>
  <si>
    <t>Stones set in outlet structures</t>
  </si>
  <si>
    <t>C3.3.16</t>
  </si>
  <si>
    <t>Demolition and removal of existing kerbs and/or channel (specify maximum size)</t>
  </si>
  <si>
    <t>PSC3.3.17</t>
  </si>
  <si>
    <t>Concrete edge beams and/or slab protection with Class 30/19 concrete</t>
  </si>
  <si>
    <t>PSC3.3.17.1</t>
  </si>
  <si>
    <t>Beam (0,3 m W X 0,2 m D) at access roads</t>
  </si>
  <si>
    <t>PSC3.3.17.2</t>
  </si>
  <si>
    <t>Welded steel fabric, Ref.193 for use in item PSC3.3.17.1 above</t>
  </si>
  <si>
    <t>C4.3</t>
  </si>
  <si>
    <t>EXISTING ROAD MATERIALS</t>
  </si>
  <si>
    <t>C4.3.1</t>
  </si>
  <si>
    <t>Additional material investigations</t>
  </si>
  <si>
    <t>C4.3.1.1</t>
  </si>
  <si>
    <t>Cost of additional core drilling and trial pits, sampling of asphalt and laboratory testing</t>
  </si>
  <si>
    <t>C4.3.1.2</t>
  </si>
  <si>
    <t>Handling cost and profit in respect of item C4.3.1.1</t>
  </si>
  <si>
    <t>C4.3.2</t>
  </si>
  <si>
    <t>Cleaning the existing road surface</t>
  </si>
  <si>
    <t>C4.3.2.1</t>
  </si>
  <si>
    <t>Cost to clean the road surface</t>
  </si>
  <si>
    <t>C4.3.2.2</t>
  </si>
  <si>
    <t>Handling costs and profit in respect of item C4.3.2.1</t>
  </si>
  <si>
    <t>C4.3.3</t>
  </si>
  <si>
    <t>Removal of bituminous seal surfacing (thickness not exceeding 30 mm)</t>
  </si>
  <si>
    <t>C4.3.4</t>
  </si>
  <si>
    <t>Saw-cutting existing materials within the following average depth ranges</t>
  </si>
  <si>
    <t>C4.3.4.1</t>
  </si>
  <si>
    <t>Asphalt material:</t>
  </si>
  <si>
    <t xml:space="preserve">(a) </t>
  </si>
  <si>
    <t>Up to 50 mm</t>
  </si>
  <si>
    <t>Exceeding 50 mm and up to 100 mm</t>
  </si>
  <si>
    <t>Etc, in 50 mm increments</t>
  </si>
  <si>
    <t>C4.3.4.2</t>
  </si>
  <si>
    <t>Crushed stone and gravel material:</t>
  </si>
  <si>
    <t>C4.3.4.4</t>
  </si>
  <si>
    <t>Concrete material:</t>
  </si>
  <si>
    <t>C4.3.5</t>
  </si>
  <si>
    <t>Providing the milling machine on the site</t>
  </si>
  <si>
    <t>C4.3.5.1</t>
  </si>
  <si>
    <t>Small milling machine with a cutting width of 1,2 m or smaller</t>
  </si>
  <si>
    <t>C4.3.5.2</t>
  </si>
  <si>
    <t>Large milling machine with a cutting width exceeding 1,2 m</t>
  </si>
  <si>
    <t>C4.3.6</t>
  </si>
  <si>
    <t>Milling and removal of existing asphalt layers with an average milling depth (Contractor takes ownership)</t>
  </si>
  <si>
    <t>C4.3.6.1</t>
  </si>
  <si>
    <t>C4.3.6.2</t>
  </si>
  <si>
    <t>C4.3.6.3</t>
  </si>
  <si>
    <t>Exceeding 100 mm</t>
  </si>
  <si>
    <t>C4.3.7</t>
  </si>
  <si>
    <t>Milling and removal of existing asphalt layers with an average milling depth (Employer takes ownership)</t>
  </si>
  <si>
    <t>C4.3.7.1</t>
  </si>
  <si>
    <t>C4.3.7.2</t>
  </si>
  <si>
    <t>C4.3.7.3</t>
  </si>
  <si>
    <t>C4.3.8</t>
  </si>
  <si>
    <t>Excavating material by milling</t>
  </si>
  <si>
    <t>C4.3.8.1</t>
  </si>
  <si>
    <t>Crushed stone material</t>
  </si>
  <si>
    <t>C4.3.8.2</t>
  </si>
  <si>
    <t>Cemented material</t>
  </si>
  <si>
    <t>C4.3.8.3</t>
  </si>
  <si>
    <t>Natural gravel material</t>
  </si>
  <si>
    <t>C4.3.9</t>
  </si>
  <si>
    <t>Excavating material by using conventional road construction equipment</t>
  </si>
  <si>
    <t>C4.3.9.1</t>
  </si>
  <si>
    <t>Asphalt material</t>
  </si>
  <si>
    <t>C4.3.9.2</t>
  </si>
  <si>
    <t>Crushed stone and macadam materials</t>
  </si>
  <si>
    <t>C4.3.9.3</t>
  </si>
  <si>
    <t>C4.3.9.4</t>
  </si>
  <si>
    <t>Natural gravel and sand materials</t>
  </si>
  <si>
    <t>C4.3.9.5</t>
  </si>
  <si>
    <t>Coarse fill and rock fill</t>
  </si>
  <si>
    <t>C4.3.10</t>
  </si>
  <si>
    <t>Excavating material by using labour enhanced methods of construction</t>
  </si>
  <si>
    <t>C4.3.10.1</t>
  </si>
  <si>
    <t>C4.3.10.2</t>
  </si>
  <si>
    <t>C4.3.10.3</t>
  </si>
  <si>
    <t>C4.3.10.4</t>
  </si>
  <si>
    <t>C4.3.11</t>
  </si>
  <si>
    <t>Breaking down a stabilised layer by using conventional road construction equipment</t>
  </si>
  <si>
    <t>C4.3.12</t>
  </si>
  <si>
    <t>Removing of existing concrete material within the following average depth ranges</t>
  </si>
  <si>
    <t>C4.3.12.1</t>
  </si>
  <si>
    <t>The break-up method:</t>
  </si>
  <si>
    <t>Not exceeding 150 mm</t>
  </si>
  <si>
    <t>Exceeding 150 mm but not exceeding 250 mm</t>
  </si>
  <si>
    <t>C4.3.12.2</t>
  </si>
  <si>
    <t>The break-up method using labour enhanced methods of construction:</t>
  </si>
  <si>
    <t>Not exceeding 75 mm</t>
  </si>
  <si>
    <t>Exceeding 75 mm but not exceeding 200 mm</t>
  </si>
  <si>
    <t>C4.3.12.3</t>
  </si>
  <si>
    <t>The lift-out method:</t>
  </si>
  <si>
    <t>C4.3.13</t>
  </si>
  <si>
    <t>Lifting of existing paving blocks (specify the type or size and thickness)</t>
  </si>
  <si>
    <t>C4.3.13.1</t>
  </si>
  <si>
    <t>Using construction equipment</t>
  </si>
  <si>
    <t>C4.3.13.2</t>
  </si>
  <si>
    <t>Using labour enhanced methods of construction</t>
  </si>
  <si>
    <t>C4.3.14</t>
  </si>
  <si>
    <t>Removing of existing road edging and services structures</t>
  </si>
  <si>
    <t>C4.3.14.1</t>
  </si>
  <si>
    <t>Removing of existing road edging using construction equipment:</t>
  </si>
  <si>
    <t>Kerbing and edge beams:</t>
  </si>
  <si>
    <t>(a.i)</t>
  </si>
  <si>
    <t>In situ concrete kerbing and edge beams</t>
  </si>
  <si>
    <t>(a.ii)</t>
  </si>
  <si>
    <t>Precast concrete kerbing (specify type or figure number)</t>
  </si>
  <si>
    <t>(a.iii)</t>
  </si>
  <si>
    <t>(iii) Precast concrete kerbing (specify type or figure number) and situ concrete channel</t>
  </si>
  <si>
    <t>Kerb inlets</t>
  </si>
  <si>
    <t>Grid inlets</t>
  </si>
  <si>
    <t>Etc., for other services structures</t>
  </si>
  <si>
    <t>C4.3.14.2</t>
  </si>
  <si>
    <t>Removing of existing road edging using labour enhanced methods of construction:</t>
  </si>
  <si>
    <t>Precast concrete kerbing (specify type or figure number) and situ concrete channel</t>
  </si>
  <si>
    <t>C4.3.15</t>
  </si>
  <si>
    <t>Stockpiling of road layer materials</t>
  </si>
  <si>
    <t>C4.3.15.1</t>
  </si>
  <si>
    <t>C4.3.15.2</t>
  </si>
  <si>
    <t>C4.3.15.3</t>
  </si>
  <si>
    <t>C4.3.15.4</t>
  </si>
  <si>
    <t>C4.3.15.5</t>
  </si>
  <si>
    <t>Concrete pavements</t>
  </si>
  <si>
    <t>C4.3.16</t>
  </si>
  <si>
    <t>Stacking paving blocks and road edging</t>
  </si>
  <si>
    <t>C4.3.16.1</t>
  </si>
  <si>
    <t>Paving blocks (specify type or size and thickness)</t>
  </si>
  <si>
    <t>C4.3.16.2</t>
  </si>
  <si>
    <t>Precast concrete kerbing (specify type or figure number and length of sections)</t>
  </si>
  <si>
    <t>C4.3.16.3</t>
  </si>
  <si>
    <t>Precast kerb inlets</t>
  </si>
  <si>
    <t>C4.3.16.4</t>
  </si>
  <si>
    <t>Precast manholes</t>
  </si>
  <si>
    <t>C4.3.17</t>
  </si>
  <si>
    <t>Excavate non-compliant or excess pavement layer material to spoil in sites</t>
  </si>
  <si>
    <t>C4.3.17.1</t>
  </si>
  <si>
    <t>C4.3.17.2</t>
  </si>
  <si>
    <t>Crushed stone, macadam, gravel and sand material</t>
  </si>
  <si>
    <t>C4.3.17.3</t>
  </si>
  <si>
    <t>C4.3.17.4</t>
  </si>
  <si>
    <t>Concrete material</t>
  </si>
  <si>
    <t>C4.3.18</t>
  </si>
  <si>
    <t>C4.3.18.1</t>
  </si>
  <si>
    <t>C4.3.18.2</t>
  </si>
  <si>
    <t>C4.3.18.3</t>
  </si>
  <si>
    <t>C4.3.18.4</t>
  </si>
  <si>
    <t>C4.3.19</t>
  </si>
  <si>
    <t>Spoiling of paving blocks and road edging in spoil sites designated by the Employer</t>
  </si>
  <si>
    <t>C4.3.19.1</t>
  </si>
  <si>
    <t>Paving blocks</t>
  </si>
  <si>
    <t>C4.3.19.2</t>
  </si>
  <si>
    <t>Precast and in situ concrete kerbing, edge beams and channels at precast kerbing</t>
  </si>
  <si>
    <t>C4.3.19.3</t>
  </si>
  <si>
    <t>Kerb and grid inlets, and other services structures</t>
  </si>
  <si>
    <t>C4.3.20</t>
  </si>
  <si>
    <t>Spoiling of paving blocks and road edging in spoil sites designated by the Contractor</t>
  </si>
  <si>
    <t>C4.3.20.1</t>
  </si>
  <si>
    <t>C4.3.20.2</t>
  </si>
  <si>
    <t>C4.3.20.3</t>
  </si>
  <si>
    <t>C4.1</t>
  </si>
  <si>
    <t>BORROW MATERIALS</t>
  </si>
  <si>
    <t>C4.1.1</t>
  </si>
  <si>
    <t>Compiling and implementing M&amp;U plans</t>
  </si>
  <si>
    <t>C4.1.1.1</t>
  </si>
  <si>
    <t>For borrow pits (list all borrow pits separately)</t>
  </si>
  <si>
    <t>Borrow pit 1 located 3.2 km off km 6.7 of P725</t>
  </si>
  <si>
    <t>Borrow pit 2 located 5.8 km off km 5.8 of P725</t>
  </si>
  <si>
    <t>C4.1.1.2</t>
  </si>
  <si>
    <t>For quarries (list all quarries separately)</t>
  </si>
  <si>
    <t>C4.1.2</t>
  </si>
  <si>
    <t>Additional material investigations during the supplementary exploration</t>
  </si>
  <si>
    <t>C4.1.2.1</t>
  </si>
  <si>
    <t>Cost of additional trial pits and/or drilling and laboratory testing</t>
  </si>
  <si>
    <t>C4.1.2.2</t>
  </si>
  <si>
    <t>Handling costs and profit in respect of item C4.1.2.1</t>
  </si>
  <si>
    <t>C4.1.3</t>
  </si>
  <si>
    <t>Construction and maintenance of temporary haul and access roads</t>
  </si>
  <si>
    <t>C4.1.3.1</t>
  </si>
  <si>
    <t>Temporary unsealed roads</t>
  </si>
  <si>
    <t>C4.1.3.2</t>
  </si>
  <si>
    <t>Cost to repair existing public roads or streets</t>
  </si>
  <si>
    <t>C4.1.3.3</t>
  </si>
  <si>
    <t>Handling cost and profit in respect of item C4.1.3.2</t>
  </si>
  <si>
    <t>C4.1.4</t>
  </si>
  <si>
    <t>Removing of the overburden</t>
  </si>
  <si>
    <t>C4.1.4.1</t>
  </si>
  <si>
    <t>In borrow pits</t>
  </si>
  <si>
    <t>C4.1.4.2</t>
  </si>
  <si>
    <t>In quarries:</t>
  </si>
  <si>
    <t>Soft material</t>
  </si>
  <si>
    <t>Hard material (by blasting)</t>
  </si>
  <si>
    <t>C4.1.5</t>
  </si>
  <si>
    <t>Excavating of materials in the borrow pits and quarries, material obtained from</t>
  </si>
  <si>
    <t>C4.1.5.1</t>
  </si>
  <si>
    <t>Soft excavation</t>
  </si>
  <si>
    <t>C4.1.5.2</t>
  </si>
  <si>
    <t>Boulder excavation class A</t>
  </si>
  <si>
    <t>C4.1.5.3</t>
  </si>
  <si>
    <t>Boulder excavation class B</t>
  </si>
  <si>
    <t>C4.1.5.4</t>
  </si>
  <si>
    <t>Hard excavation (other than by blasting)</t>
  </si>
  <si>
    <t>C4.1.5.5</t>
  </si>
  <si>
    <t>Hard excavation (by blasting)</t>
  </si>
  <si>
    <t>C4.1.6</t>
  </si>
  <si>
    <t>Providing crushing, screening and related plants</t>
  </si>
  <si>
    <t>C4.1.6.1</t>
  </si>
  <si>
    <t>Single-stage crushing plant</t>
  </si>
  <si>
    <t>C4.1.6.2</t>
  </si>
  <si>
    <t>Two-stage crushing plant</t>
  </si>
  <si>
    <t>C4.1.6.3</t>
  </si>
  <si>
    <t>Multiple-stage crushing and screening plant</t>
  </si>
  <si>
    <t>C4.1.6.4</t>
  </si>
  <si>
    <t>Screening plant</t>
  </si>
  <si>
    <t>C4.1.6.5</t>
  </si>
  <si>
    <t>Etc, for other plants (as stated by the Engineer and/or the Contractor)</t>
  </si>
  <si>
    <t>C4.1.7</t>
  </si>
  <si>
    <t>Producing the material by:</t>
  </si>
  <si>
    <t>C4.1.7.1</t>
  </si>
  <si>
    <t>Single-stage crushing</t>
  </si>
  <si>
    <t>C4.1.7.2</t>
  </si>
  <si>
    <t>Two-stage crushing</t>
  </si>
  <si>
    <t>C4.1.7.3</t>
  </si>
  <si>
    <t>Multiple-stage crushing including screening</t>
  </si>
  <si>
    <t>C4.1.7.4</t>
  </si>
  <si>
    <t>Screening only</t>
  </si>
  <si>
    <t>C4.1.7.5</t>
  </si>
  <si>
    <t>C4.1.8</t>
  </si>
  <si>
    <t>Moving and re-erecting the crushing, screening and related plants on the site</t>
  </si>
  <si>
    <t>C4.1.8.1</t>
  </si>
  <si>
    <t>C4.1.8.2</t>
  </si>
  <si>
    <t>C4.1.8.3</t>
  </si>
  <si>
    <t>C4.1.8.4</t>
  </si>
  <si>
    <t>C4.1.8.5</t>
  </si>
  <si>
    <t>C4.1.9</t>
  </si>
  <si>
    <t>Breaking down oversize material</t>
  </si>
  <si>
    <t>C4.1.10</t>
  </si>
  <si>
    <t>Compacting the floor of the stockpile sites</t>
  </si>
  <si>
    <t>C4.1.11</t>
  </si>
  <si>
    <t>Constructing a platform for the stockpile site</t>
  </si>
  <si>
    <t>C4.1.12</t>
  </si>
  <si>
    <t>Stockpiling the material</t>
  </si>
  <si>
    <t>C4.1.12.1</t>
  </si>
  <si>
    <t>Material from a producing plant</t>
  </si>
  <si>
    <t>C4.1.12.2</t>
  </si>
  <si>
    <t>Material directly from the excavation</t>
  </si>
  <si>
    <t>C4.1.13</t>
  </si>
  <si>
    <t>Removing surplus material from the stockpile</t>
  </si>
  <si>
    <t>C4.1.14</t>
  </si>
  <si>
    <t>Removing the fill platform and temporary banks at the stockpile sites upon completion</t>
  </si>
  <si>
    <t>C4.1.14.1</t>
  </si>
  <si>
    <t>Fill platform</t>
  </si>
  <si>
    <t>C4.1.14.2</t>
  </si>
  <si>
    <t>Temporary banks</t>
  </si>
  <si>
    <t>C4.1.15</t>
  </si>
  <si>
    <t>Shaping and finishing the borrow pit and quarry areas, and the stockpile sites</t>
  </si>
  <si>
    <t>C4.1.15.1</t>
  </si>
  <si>
    <t>Shaping and finishing the borrow pit and quarry areas, and the stockpile sites:</t>
  </si>
  <si>
    <t>Borrow pits (list all borrow pits separately)</t>
  </si>
  <si>
    <t>(i)</t>
  </si>
  <si>
    <t>Borrow pit 1</t>
  </si>
  <si>
    <t>(ii)</t>
  </si>
  <si>
    <t>Borrow pit 2</t>
  </si>
  <si>
    <t>Quarries (list all quarries separately)</t>
  </si>
  <si>
    <t>Stockpile sites</t>
  </si>
  <si>
    <t>C4.1.15.2</t>
  </si>
  <si>
    <t>Finishing of the borrow pit and quarry areas, and the stockpile sites using labour enhanced methods of construction:</t>
  </si>
  <si>
    <t>C4.1.16</t>
  </si>
  <si>
    <t>C4.1.16.1</t>
  </si>
  <si>
    <t>Materials manager</t>
  </si>
  <si>
    <t>C4.1.16.2</t>
  </si>
  <si>
    <t>Excavation controller</t>
  </si>
  <si>
    <t>C4.1.16.3</t>
  </si>
  <si>
    <t>Stockpile controller</t>
  </si>
  <si>
    <t>C4.1.17</t>
  </si>
  <si>
    <t>Weighbridge facility</t>
  </si>
  <si>
    <t>C4.1.17.1</t>
  </si>
  <si>
    <t>Providing, erecting and removal of a weighbridge facility</t>
  </si>
  <si>
    <t>C4.1.17.2</t>
  </si>
  <si>
    <t>Operating the weighbridge</t>
  </si>
  <si>
    <t>C4.1.18</t>
  </si>
  <si>
    <t>Compensation to landowners or legal occupants in respect of land acquisition, royalties and/or loss of crops</t>
  </si>
  <si>
    <t>C4.1.18.1</t>
  </si>
  <si>
    <t>Amount allowed, expenditure to be approved or instructed by the Employer</t>
  </si>
  <si>
    <t>C4.1.18.2</t>
  </si>
  <si>
    <t>Handling costs and profit in respect of item C4.1.18.1</t>
  </si>
  <si>
    <t>C4.1.19</t>
  </si>
  <si>
    <t>Excavating hard material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</si>
  <si>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or t</t>
    </r>
  </si>
  <si>
    <t>C4.1.20</t>
  </si>
  <si>
    <t>Producing the material by</t>
  </si>
  <si>
    <t>C4.1.20.1</t>
  </si>
  <si>
    <t>Single stage crushing</t>
  </si>
  <si>
    <t>C4.1.20.2</t>
  </si>
  <si>
    <t>Multi-stage crushing and screening</t>
  </si>
  <si>
    <t>C4.1.21</t>
  </si>
  <si>
    <t>Stockpiling the crushed material</t>
  </si>
  <si>
    <t>C4.5</t>
  </si>
  <si>
    <t>ALTERNATIVE MATERIALS</t>
  </si>
  <si>
    <t>C4.5.1</t>
  </si>
  <si>
    <t>C4.5.1.1</t>
  </si>
  <si>
    <t>Cost of sampling and laboratory testing</t>
  </si>
  <si>
    <t>C4.5.1.2</t>
  </si>
  <si>
    <t>Handling cost and profit in respect of item C4.5.1.1</t>
  </si>
  <si>
    <t>C4.5.2</t>
  </si>
  <si>
    <t>Removing unwanted material from alternative materials identified by the Employer</t>
  </si>
  <si>
    <t>C4.5.2.1</t>
  </si>
  <si>
    <t>Contaminant material</t>
  </si>
  <si>
    <t>C4.5.2.2</t>
  </si>
  <si>
    <t>Handling cost and profit in respect of item C4.5.2.1</t>
  </si>
  <si>
    <t>C4.5.2.3</t>
  </si>
  <si>
    <t>Hazardous material</t>
  </si>
  <si>
    <t>C4.5.2.4</t>
  </si>
  <si>
    <t>Handling cost and profit in respect of item C4.5.2.3</t>
  </si>
  <si>
    <t>C4.5.3</t>
  </si>
  <si>
    <t>Cost to procure alternative materials identified by the Employer</t>
  </si>
  <si>
    <t>C4.5.3.1</t>
  </si>
  <si>
    <t>Cost of procuring</t>
  </si>
  <si>
    <t>C4.5.3.2</t>
  </si>
  <si>
    <t>Handling cost and profit in respect of item C4.5.3.1</t>
  </si>
  <si>
    <t>C5.5</t>
  </si>
  <si>
    <t>RECONSTRUCTION OF PAVEMENT LAYERS</t>
  </si>
  <si>
    <t>C5.5.1</t>
  </si>
  <si>
    <t>Compiling and implementing M&amp; U plans for the reconstruction of an existing road pavement</t>
  </si>
  <si>
    <t>C5.5.2</t>
  </si>
  <si>
    <t>Reconstruction preparatory work</t>
  </si>
  <si>
    <t>C5.5.2.1</t>
  </si>
  <si>
    <t>Undivided carraigeway:</t>
  </si>
  <si>
    <t>Uniform section from km ____ to km ____</t>
  </si>
  <si>
    <t>Additional uniform sections</t>
  </si>
  <si>
    <t>C5.5.2.2</t>
  </si>
  <si>
    <t>Divided carraigeway:</t>
  </si>
  <si>
    <t>C5.5.3</t>
  </si>
  <si>
    <t>Construction equipment for sampling of in-situ material for mix design procedures</t>
  </si>
  <si>
    <t>C5.5.4</t>
  </si>
  <si>
    <t>Sampling of in-situ material for mix design procedure</t>
  </si>
  <si>
    <t>C5.5.5</t>
  </si>
  <si>
    <t>Construction of a trial section using a recycler</t>
  </si>
  <si>
    <t>C5.5.6</t>
  </si>
  <si>
    <t>Construction of a trial section using conventional construction equipment</t>
  </si>
  <si>
    <t>C5.5.7</t>
  </si>
  <si>
    <t>Pre-milling existing wearing course material</t>
  </si>
  <si>
    <t>C5.5.7.1</t>
  </si>
  <si>
    <t>Pre-milling an asphalt wearing course (depth of pre-milling varies between 10 mm and 40 maximum)</t>
  </si>
  <si>
    <t>C5.5.7.2</t>
  </si>
  <si>
    <t>Pre-milling an seal wearing course (depth of pre-milling varies between 10 mm and 25 mm)</t>
  </si>
  <si>
    <t>C5.5.8</t>
  </si>
  <si>
    <t>Pre-pulversing material in the existing pavement</t>
  </si>
  <si>
    <t>C5.5.8.1</t>
  </si>
  <si>
    <t>Asphalt wearing course (specify nominal depth)</t>
  </si>
  <si>
    <t>C5.5.8.2</t>
  </si>
  <si>
    <t>Crushed stone base (specify nominal depth)</t>
  </si>
  <si>
    <t>C5.5.8.3</t>
  </si>
  <si>
    <t>Stabilised crushed stone (specify nominal depth)</t>
  </si>
  <si>
    <t>C5.5.8.4</t>
  </si>
  <si>
    <t>Stabilised gravel layer (specify nominal depth)</t>
  </si>
  <si>
    <t>C5.5.9</t>
  </si>
  <si>
    <t>Temporarily blading layer material to windrow</t>
  </si>
  <si>
    <t>C5.5.10</t>
  </si>
  <si>
    <t>Roller-pass compaction of an exposed pavement layer</t>
  </si>
  <si>
    <t>C5.5.10.1</t>
  </si>
  <si>
    <t>Smooth drum vibratory rollers</t>
  </si>
  <si>
    <t>C5.5.10.2</t>
  </si>
  <si>
    <t>Other vibratory rollers (specify)</t>
  </si>
  <si>
    <t>C5.5.10.3</t>
  </si>
  <si>
    <t>Pneumatic-tyred rollers (PTR)</t>
  </si>
  <si>
    <t>C5.5.10.4</t>
  </si>
  <si>
    <t>Other rollers (specify)</t>
  </si>
  <si>
    <t>C5.5.11</t>
  </si>
  <si>
    <t>Watering the exposed pavement layer</t>
  </si>
  <si>
    <t>C5.5.12</t>
  </si>
  <si>
    <t>Removal of surplus material from site</t>
  </si>
  <si>
    <t>C5.5.13</t>
  </si>
  <si>
    <t>Cross mixing of material (specify nominal depth)</t>
  </si>
  <si>
    <t>C5.5.14</t>
  </si>
  <si>
    <t>In-situ reconstruction of a pavement layer using a recycler to construct a stabilised selected layer</t>
  </si>
  <si>
    <t>C5.5.14.1</t>
  </si>
  <si>
    <t>Chemically stabilised selected layer compacted to 95% of MDD:</t>
  </si>
  <si>
    <t>Using non-cemented material compacted to ____ mm thick</t>
  </si>
  <si>
    <t>Using cemented material compacted to ____ mm thick</t>
  </si>
  <si>
    <t>Using a combination of non-cemented and cemented material compcated to ____ mm thick</t>
  </si>
  <si>
    <t>Using pre-pulverised material (as per item C5.5.8) compacted to ____ mm thick</t>
  </si>
  <si>
    <t>C5.5.14.2</t>
  </si>
  <si>
    <t>Emulsion stabilised selected laye compacted to 95% MDD:</t>
  </si>
  <si>
    <t>C5.5.14.3</t>
  </si>
  <si>
    <t>Foam stabilised selected layer compacted to 95% MDD:</t>
  </si>
  <si>
    <t>C5.5.15</t>
  </si>
  <si>
    <t>In-situ reconstruction of a pavement layer using a recycler to construct a stabilised subbase layer</t>
  </si>
  <si>
    <t>C5.5.15.1</t>
  </si>
  <si>
    <t>Chemically stabilised subbase layer compated to 97% MDD:</t>
  </si>
  <si>
    <t>C5.5.15.2</t>
  </si>
  <si>
    <t>Emulsion stabilised subbase layer compacted to 97% of MDD:</t>
  </si>
  <si>
    <t>C5.5.15.3</t>
  </si>
  <si>
    <t>Foam stabilised subbase layer compacted to 97% of MDD:</t>
  </si>
  <si>
    <t>C5.5.16</t>
  </si>
  <si>
    <t>In-situ reconstruction of a pavement layer using a recycler to construct a stabilised base layer</t>
  </si>
  <si>
    <t>C5.5.16.1</t>
  </si>
  <si>
    <t>Chemically stabilised base layer compacted to 100% of MDD:</t>
  </si>
  <si>
    <t>C5.5.16.2</t>
  </si>
  <si>
    <t>Emulsion stabilised subbase layer compacted to 102% of MDD:</t>
  </si>
  <si>
    <t>C5.5.16.3</t>
  </si>
  <si>
    <t>Foam stabilised subbase layer compacted to 102% of MDD:</t>
  </si>
  <si>
    <t>C5.5.17</t>
  </si>
  <si>
    <t>In-situ reconstruction of a pavement layer using conventional construction equipment to construct a stabilised selected layer</t>
  </si>
  <si>
    <t>C5.5.17.1</t>
  </si>
  <si>
    <t>C5.5.17.2</t>
  </si>
  <si>
    <t>Emulsion stabilised selected layer compacted to 95% of MDD:</t>
  </si>
  <si>
    <t>C5.5.17.3</t>
  </si>
  <si>
    <t>Foam stabilised selected layer compacted to 95% of MDD:</t>
  </si>
  <si>
    <t>C5.5.18</t>
  </si>
  <si>
    <t>In-situ reconstruction of a pavement layer using conventional construction equipment to construct a stabalised subbase layer</t>
  </si>
  <si>
    <t>C5.5.18.1</t>
  </si>
  <si>
    <t>Chemically stabilised subbase layer compacted to 97% of MDD:</t>
  </si>
  <si>
    <t>C5.5.18.2</t>
  </si>
  <si>
    <t>C5.5.18.3</t>
  </si>
  <si>
    <t>C5.5.19</t>
  </si>
  <si>
    <t>In-situ reconstruction of a pavement layer using conventional construction equipment to construct a stabilised base layer</t>
  </si>
  <si>
    <t>C5.5.19.1</t>
  </si>
  <si>
    <t>Chemically stabilised base layer compacted to 98% of MDD:</t>
  </si>
  <si>
    <t>Emulsion stabilised base layer compacted to 102% of MDD:</t>
  </si>
  <si>
    <t>Foam stabilised base layer compacted to 102% of MDD:</t>
  </si>
  <si>
    <t>C5.5.20</t>
  </si>
  <si>
    <t>Material shortfall or make-up material</t>
  </si>
  <si>
    <t>C5.5.20.1</t>
  </si>
  <si>
    <t>For selected layer</t>
  </si>
  <si>
    <t>C5.5.20.2</t>
  </si>
  <si>
    <t>For subbase layer</t>
  </si>
  <si>
    <t>C5.5.20.3</t>
  </si>
  <si>
    <t>For base layer</t>
  </si>
  <si>
    <t>C5.5.21</t>
  </si>
  <si>
    <t>Finishing the stabilised layer</t>
  </si>
  <si>
    <t>C5.5.21.1</t>
  </si>
  <si>
    <t>Slush trial section with:</t>
  </si>
  <si>
    <t>Water</t>
  </si>
  <si>
    <t>Diluted emulsion</t>
  </si>
  <si>
    <t>C5.5.21.2</t>
  </si>
  <si>
    <t>Slush reconstructed section with</t>
  </si>
  <si>
    <t>C5.5.21.3</t>
  </si>
  <si>
    <t>Application of a diluted emulsion spray</t>
  </si>
  <si>
    <t>C5.5.22</t>
  </si>
  <si>
    <t>Excavate pavement layers for patching in existing pavements</t>
  </si>
  <si>
    <t>C5.5.22.1</t>
  </si>
  <si>
    <t>Excavate the following layers:</t>
  </si>
  <si>
    <t>Asphalt layers with a surface area:</t>
  </si>
  <si>
    <r>
      <t>Not exceeding 20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 including for edge repairs wider than 250 mm</t>
    </r>
  </si>
  <si>
    <r>
      <t>Exceeding 20 m</t>
    </r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but not exceeding 50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 including for edge repairs wider than 250 mm</t>
    </r>
  </si>
  <si>
    <r>
      <t>Exceeding 50 m</t>
    </r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but not exceeding 100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 including for edge repairs wider than 250 mm</t>
    </r>
  </si>
  <si>
    <t>Cemented layers with a surface area:</t>
  </si>
  <si>
    <t>(b.i)</t>
  </si>
  <si>
    <t>(b.ii)</t>
  </si>
  <si>
    <t>(b.iii)</t>
  </si>
  <si>
    <t>Any other layers (specify layer) with a surface area:</t>
  </si>
  <si>
    <t>(c.i)</t>
  </si>
  <si>
    <t>(c.ii)</t>
  </si>
  <si>
    <t>(c.iii)</t>
  </si>
  <si>
    <t>Excavate the following layers using labour enhanced methods of construction:</t>
  </si>
  <si>
    <t>C5.5.23</t>
  </si>
  <si>
    <t>Edge break cutting back when narrower than 250 mm</t>
  </si>
  <si>
    <t>C5.5.23.1</t>
  </si>
  <si>
    <t>C5.5.23.2</t>
  </si>
  <si>
    <t>Edge break cutting back when narrower than 250 mm using labour enhanced methods of construction</t>
  </si>
  <si>
    <t>C5.5.24</t>
  </si>
  <si>
    <t>Edge break patching when narrower than 250 mm</t>
  </si>
  <si>
    <t>C5.5.24.1</t>
  </si>
  <si>
    <t>Edge break patching using emulsion treated base (ETB) material to a maximum depth of 150 mm</t>
  </si>
  <si>
    <t>C5.5.24.2</t>
  </si>
  <si>
    <t>Edge break patching using labour enhanced construction methods of construction and ETB to a maximum depth of 150 mm</t>
  </si>
  <si>
    <t>C5.5.25</t>
  </si>
  <si>
    <t>Compacting the floor of the excavation for patching</t>
  </si>
  <si>
    <t>C5.5.26</t>
  </si>
  <si>
    <t>Backfill patching and excavations in existing pavements</t>
  </si>
  <si>
    <t>C5.5.26.1</t>
  </si>
  <si>
    <t>Backfill with the following pavement layer material:</t>
  </si>
  <si>
    <t>Chemically stabilised pavement layer material (specify the pavement layer, the material source being from commercial or from stockpile, the % stabilising agent and the % of MDD) for patch with a surface area:</t>
  </si>
  <si>
    <t>Emulsion treated base, or ETB pavement material (specify the pavement layer, the material source being from commercial or from stockpile, the components as per Clause A4.1.5.14 and the % of MDD) for patch with a surface area:</t>
  </si>
  <si>
    <t>C5.5.26.2</t>
  </si>
  <si>
    <t>Backfill with the following pavement layer material using labour enhanced methods of construction:</t>
  </si>
  <si>
    <t>C6.1</t>
  </si>
  <si>
    <t>PAVER LAID CONCRETE LAYERS</t>
  </si>
  <si>
    <t>C6.1.1</t>
  </si>
  <si>
    <t>Construction of trial section (Complete: including texturing and curing)</t>
  </si>
  <si>
    <t>C6.1.1.1</t>
  </si>
  <si>
    <t>Mechanical construction (state pavement type and nominal thickness)</t>
  </si>
  <si>
    <r>
      <t>m</t>
    </r>
    <r>
      <rPr>
        <vertAlign val="superscript"/>
        <sz val="10"/>
        <rFont val="Calibri"/>
        <family val="2"/>
      </rPr>
      <t>2</t>
    </r>
  </si>
  <si>
    <t>C6.1.1.2</t>
  </si>
  <si>
    <t>Labour enhanced construction (state pavement type and nominal thickness)</t>
  </si>
  <si>
    <t>C6.1.2</t>
  </si>
  <si>
    <t>Construction of jointed concrete pavement (JCP) (Excluding texturing and curing)</t>
  </si>
  <si>
    <t>C6.1.2.1</t>
  </si>
  <si>
    <t>JCP without dowels:</t>
  </si>
  <si>
    <t>Paver laid construction (state nominal thickness)</t>
  </si>
  <si>
    <t>Labour enhanced construction (state nominal thickness)</t>
  </si>
  <si>
    <t>C6.1.2.2</t>
  </si>
  <si>
    <t>JCP with dowels:</t>
  </si>
  <si>
    <t>C6.1.2.3</t>
  </si>
  <si>
    <t>Additional concrete placed to thicken up the slab at joints as specified in the Contract Documentation</t>
  </si>
  <si>
    <r>
      <t>m</t>
    </r>
    <r>
      <rPr>
        <vertAlign val="superscript"/>
        <sz val="10"/>
        <rFont val="Calibri"/>
        <family val="2"/>
      </rPr>
      <t>3</t>
    </r>
  </si>
  <si>
    <t>C6.1.3</t>
  </si>
  <si>
    <t>Construction of continuously reinforced concrete pavement (Excluding texturing and curing)</t>
  </si>
  <si>
    <t>C6.1.3.1</t>
  </si>
  <si>
    <t>Continuously reinforced concrete pavement (CRCP):</t>
  </si>
  <si>
    <t>C6.1.4</t>
  </si>
  <si>
    <t>Texturing and curing the concrete pavement</t>
  </si>
  <si>
    <t>C6.1.4.1</t>
  </si>
  <si>
    <t>Burlap-dragged and grooved texture:</t>
  </si>
  <si>
    <t>Paver constructed</t>
  </si>
  <si>
    <t>Labour enhanced construction</t>
  </si>
  <si>
    <t>C6.1.4.2</t>
  </si>
  <si>
    <t>Burlap-dragged and broom finish only</t>
  </si>
  <si>
    <t>C6.1.4.3</t>
  </si>
  <si>
    <t>Curing:</t>
  </si>
  <si>
    <t>C6.1.5</t>
  </si>
  <si>
    <t>Variation in the rate of application of the curing compound</t>
  </si>
  <si>
    <t>C6.1.6</t>
  </si>
  <si>
    <t>Joints</t>
  </si>
  <si>
    <t xml:space="preserve">   C6.1.6.1</t>
  </si>
  <si>
    <t>Expansion joints complete (excluding dowels)</t>
  </si>
  <si>
    <t>C6.1.6.2</t>
  </si>
  <si>
    <t>Longitudinal hinge joints:</t>
  </si>
  <si>
    <t>Sealed hinge joints (indicate type and reference to drawings)</t>
  </si>
  <si>
    <t>Unsealed hinge joints (indicate type and reference to drawings)</t>
  </si>
  <si>
    <t>C6.1.6.3</t>
  </si>
  <si>
    <t>Sealed transverse contraction joints sawn in two separate operations (widths as shown on the drawings)</t>
  </si>
  <si>
    <t>C6.1.6.4</t>
  </si>
  <si>
    <t>Dowel bars: mild steel inserted in new concrete (indicate diameter, length and position on drawings):</t>
  </si>
  <si>
    <t>Inserted by mechanical dowel bar inserter</t>
  </si>
  <si>
    <t>Pre-installed on approved frame</t>
  </si>
  <si>
    <t>C6.1.6.5</t>
  </si>
  <si>
    <t>Tie-bars: installed in new concrete (indicate, diameter and length):</t>
  </si>
  <si>
    <t>Mild steel</t>
  </si>
  <si>
    <t>High tensile steel</t>
  </si>
  <si>
    <t>C6.1.6.6</t>
  </si>
  <si>
    <t>Forming and sealing joints between asphalt and concrete pavements</t>
  </si>
  <si>
    <t>C6.1.7</t>
  </si>
  <si>
    <t>Steel reinforcement in concrete pavements</t>
  </si>
  <si>
    <t>C6.1.7.1</t>
  </si>
  <si>
    <t>C6.1.7.2</t>
  </si>
  <si>
    <t>High tensile steel bars</t>
  </si>
  <si>
    <t>C6.1.7.3</t>
  </si>
  <si>
    <t>C6.1.8</t>
  </si>
  <si>
    <t>Drilling of testing of cores</t>
  </si>
  <si>
    <t>C6.1.8.1</t>
  </si>
  <si>
    <t>100 mm cores drilled from pavement for testing of compressive strength</t>
  </si>
  <si>
    <t>C6.1.8.2</t>
  </si>
  <si>
    <t>150 mm cores drilled from pavement for testing of compressive strength</t>
  </si>
  <si>
    <t>C7.1</t>
  </si>
  <si>
    <t>REPLACEMENT OF EXISTING JOINT SEALANT</t>
  </si>
  <si>
    <t>C7.1.1</t>
  </si>
  <si>
    <t>Replacing of joint sealant in existing concrete pavement as follows:</t>
  </si>
  <si>
    <t>C7.1.1.1</t>
  </si>
  <si>
    <t>Removal of existing seal and backing material</t>
  </si>
  <si>
    <t>C7.1.1.2</t>
  </si>
  <si>
    <t>Reaming of existing joints (indicate width and depth)</t>
  </si>
  <si>
    <t>C7.1.1.3</t>
  </si>
  <si>
    <t>Bevelling of one side of the joint to a dimension of 10 mm X 10 mm</t>
  </si>
  <si>
    <t>C7.1.1.4</t>
  </si>
  <si>
    <t>Bevelling of both sides of the joint to a dimension of 10 mm X 10 mm</t>
  </si>
  <si>
    <t>C7.1.1.5</t>
  </si>
  <si>
    <t>Installation of backing material in saw cut joints (to fit saw cut dimensions)</t>
  </si>
  <si>
    <t>C7.1.1.6</t>
  </si>
  <si>
    <t>Installation of cold pour sealant</t>
  </si>
  <si>
    <t>C7.1.2</t>
  </si>
  <si>
    <t>Costs incurred due to repair and monitoring in terms of Product Performance Guarantee System (PPGS)</t>
  </si>
  <si>
    <t>Lump sum</t>
  </si>
  <si>
    <t>C7.2</t>
  </si>
  <si>
    <t>REPAIR TO EXISTING JOINTS AND UNCONTROLLED CRACKS INTO CONCRETE PAVEMENTS</t>
  </si>
  <si>
    <t>C7.2.1</t>
  </si>
  <si>
    <t>Transverse and longitudinal crack and joint repairs incorporating the following treatments</t>
  </si>
  <si>
    <t>C7.2.1.1</t>
  </si>
  <si>
    <t>Routing of active cracks (indicate width and depth)</t>
  </si>
  <si>
    <t>C7.2.1.2</t>
  </si>
  <si>
    <t>Routing of non-active cracks (indicate width and depth)</t>
  </si>
  <si>
    <t>C7.2.1.3</t>
  </si>
  <si>
    <t>Bevelling of one side of the crack (indicate dimension)</t>
  </si>
  <si>
    <t>C7.2.1.4</t>
  </si>
  <si>
    <t>Bevelling of both sides of the crack (indicate dimension)</t>
  </si>
  <si>
    <t>C7.2.1.5</t>
  </si>
  <si>
    <t>Saw cutting of cracks and joints in one operation (indicate depth and width)</t>
  </si>
  <si>
    <t>C7.2.1.6</t>
  </si>
  <si>
    <t>Filling joint reservoir with cementitious non-shrink grout</t>
  </si>
  <si>
    <t>C7.2.1.7</t>
  </si>
  <si>
    <t>C7.2.1.8</t>
  </si>
  <si>
    <t>C7.2.2</t>
  </si>
  <si>
    <t>Grouting of cracks</t>
  </si>
  <si>
    <t>C7.2.3</t>
  </si>
  <si>
    <t>Cross-stitching of longitudinal and transverse joints and cracks</t>
  </si>
  <si>
    <t>C7.2.3.1</t>
  </si>
  <si>
    <t>Saw cutting of slots in concrete pavement (indicate dimensions)</t>
  </si>
  <si>
    <t>C7.2.3.2</t>
  </si>
  <si>
    <t>Application of wet-to-dry epoxy to vertical faces and top of existing concrete</t>
  </si>
  <si>
    <t>C7.2.3.3</t>
  </si>
  <si>
    <t>Installation of 16 mm diameter deformed tie-bar (indicate length) including application of self-levelling pourable epoxy grout and 7,1 mm aggregate.</t>
  </si>
  <si>
    <t>C7.2.3.4</t>
  </si>
  <si>
    <t>Filling of slot with high strength concrete Class 50/7,1 mm</t>
  </si>
  <si>
    <t>C7.2.4</t>
  </si>
  <si>
    <t>Restoration of load transfer at transverse contraction joints</t>
  </si>
  <si>
    <t>C7.2.4.1</t>
  </si>
  <si>
    <t>Saw cutting and preparation of slots in concrete pavement (indicate dimensions)</t>
  </si>
  <si>
    <t>C7.2.4.2</t>
  </si>
  <si>
    <t>Installation of new dowel bars as specified (indicate length and diameter) including application of bond breaker on free end, end caps.</t>
  </si>
  <si>
    <t>C7.2.4.3</t>
  </si>
  <si>
    <t>C7.2.5</t>
  </si>
  <si>
    <t>Pre-treating existing dowels</t>
  </si>
  <si>
    <t>C7.2.5.1</t>
  </si>
  <si>
    <t>Free ends in existing concrete</t>
  </si>
  <si>
    <t>C7.2.5.2</t>
  </si>
  <si>
    <t>Free ends in new concrete</t>
  </si>
  <si>
    <t>C7.2.6</t>
  </si>
  <si>
    <t>C7.2.6.1</t>
  </si>
  <si>
    <t>C7.2.6.2</t>
  </si>
  <si>
    <t>Curing</t>
  </si>
  <si>
    <t>Paving train constructed</t>
  </si>
  <si>
    <t>C7.2.7</t>
  </si>
  <si>
    <t>C7.2.8</t>
  </si>
  <si>
    <t>C7.2.8.1</t>
  </si>
  <si>
    <t>C7.2.8.2</t>
  </si>
  <si>
    <t>C7.2.8.3</t>
  </si>
  <si>
    <t>C7.3</t>
  </si>
  <si>
    <t>REMOVAL AND REINSTATEMENT OF EXISTING CONCRETE LAYERS</t>
  </si>
  <si>
    <t>C7.3.1</t>
  </si>
  <si>
    <t>Removal of concrete in rehabilitation work</t>
  </si>
  <si>
    <t>C7.3.1.1</t>
  </si>
  <si>
    <t>Concrete without reinforcing</t>
  </si>
  <si>
    <t>C7.3.1.2</t>
  </si>
  <si>
    <t>C7.3.1.3</t>
  </si>
  <si>
    <t>Underlying layers</t>
  </si>
  <si>
    <t>C7.3.3</t>
  </si>
  <si>
    <t>Partial Depth Repairs using hand placed fine concrete</t>
  </si>
  <si>
    <t>C7.3.4</t>
  </si>
  <si>
    <t>Tie-bars and dowels for full depth repairs</t>
  </si>
  <si>
    <t>C7.3.4.1</t>
  </si>
  <si>
    <t>Tie bars (indicate diameter and length)</t>
  </si>
  <si>
    <t>C7.3.4.2</t>
  </si>
  <si>
    <t>Dowel bars (indicate diameter and length)</t>
  </si>
  <si>
    <t>C7.3.5</t>
  </si>
  <si>
    <t>Partial Depth Repairs using hand placed acrylic resin grout</t>
  </si>
  <si>
    <t>C7.3.6</t>
  </si>
  <si>
    <t>Reinstating the subbase with lean mix concrete</t>
  </si>
  <si>
    <t>C7.3.7</t>
  </si>
  <si>
    <t>Removal of exposed stitches in concrete pavement</t>
  </si>
  <si>
    <t>C7.3.8</t>
  </si>
  <si>
    <t>Sawing of concrete in rehabilitation works to different depths</t>
  </si>
  <si>
    <t>C7.3.8.1</t>
  </si>
  <si>
    <t>State depth in mm</t>
  </si>
  <si>
    <t>C7.3.9</t>
  </si>
  <si>
    <t>Removal of existing supporting layers in rehabilitation work</t>
  </si>
  <si>
    <t>C7.3.9.1</t>
  </si>
  <si>
    <t>Granular material</t>
  </si>
  <si>
    <t>C7.3.9.2</t>
  </si>
  <si>
    <t>C7.3.9.3</t>
  </si>
  <si>
    <t>C7.3.10</t>
  </si>
  <si>
    <t>Preparing the underlying layers after the concrete has been removed</t>
  </si>
  <si>
    <t>C7.3.10.1</t>
  </si>
  <si>
    <t>Re-compaction of remaining underlying layers</t>
  </si>
  <si>
    <t>C7.3.10.2</t>
  </si>
  <si>
    <t>Replacement of granular layers (material class and thickness indicated)</t>
  </si>
  <si>
    <t>C7.3.10.3</t>
  </si>
  <si>
    <t>Replacement of stabilised layers (material class and thickness indicated)</t>
  </si>
  <si>
    <t>C7.3.10.4</t>
  </si>
  <si>
    <t>Replacement of supporting layers with 10 MPa lean mix concrete (material class and thickness indicated)</t>
  </si>
  <si>
    <t>C7.3.10.5</t>
  </si>
  <si>
    <t>Replacement of subbase with hot mix asphalt (thickness indicated)</t>
  </si>
  <si>
    <t>C7.3.10.6</t>
  </si>
  <si>
    <t>Levelling the surface with coarse slurry (micro surfacing)</t>
  </si>
  <si>
    <t>C7.3.11</t>
  </si>
  <si>
    <t>Reinstatement of concrete layers (Excluding texturing and curing)</t>
  </si>
  <si>
    <t>C7.3.11.1</t>
  </si>
  <si>
    <t>Replacement of concrete in JCP pavements (thickness indicated)</t>
  </si>
  <si>
    <t>C7.3.11.2</t>
  </si>
  <si>
    <t>Replacement concrete in CRCP pavements (thickness indicated)</t>
  </si>
  <si>
    <t>C7.3.12</t>
  </si>
  <si>
    <t>C7.3.12.1</t>
  </si>
  <si>
    <t>C7.3.12.2</t>
  </si>
  <si>
    <t>C7.3.13</t>
  </si>
  <si>
    <t>C7.3.13.1</t>
  </si>
  <si>
    <t>Burlap-dragged and texture (indicate groove or broom finish)</t>
  </si>
  <si>
    <t>C7.3.13.2</t>
  </si>
  <si>
    <t>C7.3.14</t>
  </si>
  <si>
    <t>C7.3.15</t>
  </si>
  <si>
    <t>C7.3.15.1</t>
  </si>
  <si>
    <t>C7.3.15.2</t>
  </si>
  <si>
    <t>C7.3.16</t>
  </si>
  <si>
    <t>Temporary Partial Depth Repairs using Asphalt Materials</t>
  </si>
  <si>
    <t>C7.4</t>
  </si>
  <si>
    <t>REINSTATEMENT OF SLAB SUPPORT BY GROUT INJECTION</t>
  </si>
  <si>
    <t>C7.4.1</t>
  </si>
  <si>
    <t>Sub-sealing of the concrete pavement</t>
  </si>
  <si>
    <t>number of 50 kg cement pockets</t>
  </si>
  <si>
    <t>C7.5</t>
  </si>
  <si>
    <t>REINSTATEMENT OF RIDING QUALITY</t>
  </si>
  <si>
    <t>C7.5.1</t>
  </si>
  <si>
    <t>Grinding of existing concrete pavement surfaces</t>
  </si>
  <si>
    <t>C7.6</t>
  </si>
  <si>
    <t>REINSTATEMENT OF SURFACE TEXTURE</t>
  </si>
  <si>
    <t>C7.6.1</t>
  </si>
  <si>
    <t>Retexturing of concrete surfaces (transverse or longitudinal)</t>
  </si>
  <si>
    <t>C8.1</t>
  </si>
  <si>
    <t>PRIME COAT</t>
  </si>
  <si>
    <t>C8.1.1</t>
  </si>
  <si>
    <t>Prime coat:</t>
  </si>
  <si>
    <t>C8.1.1.1</t>
  </si>
  <si>
    <t>MC - 10 cut-back bitumen</t>
  </si>
  <si>
    <t>C8.1.1.2</t>
  </si>
  <si>
    <t>MC - 30 cut-back bitumen</t>
  </si>
  <si>
    <t>C8.1.1.3</t>
  </si>
  <si>
    <t>Inveted bitumen emulsion</t>
  </si>
  <si>
    <t>C8.1.1.4</t>
  </si>
  <si>
    <t>Cetified product containing solvents (State name)</t>
  </si>
  <si>
    <t>C8.1.1.5</t>
  </si>
  <si>
    <t>Cetified product containing no solvents (State name)</t>
  </si>
  <si>
    <t>C8.1.2</t>
  </si>
  <si>
    <t>Aggregate for blinding</t>
  </si>
  <si>
    <t>C8.1.2.1</t>
  </si>
  <si>
    <t>Natural sand</t>
  </si>
  <si>
    <t>C8.1.2.2</t>
  </si>
  <si>
    <t>Crusher sand</t>
  </si>
  <si>
    <t>C8.1.3</t>
  </si>
  <si>
    <t>Extra over item C8.1.1 for applying the prime coat accessible only to hand-held or light equipment</t>
  </si>
  <si>
    <t>C8.2</t>
  </si>
  <si>
    <t>COVER SPRAYS, FOG SPRAYS AND REJUVENATION SPRAYS</t>
  </si>
  <si>
    <t>C8.2.1</t>
  </si>
  <si>
    <t>Cover sprays, fog sprays and rejuvenation sprays</t>
  </si>
  <si>
    <t>C8.2.1.1</t>
  </si>
  <si>
    <t>65% Cationic spray grade emulsion</t>
  </si>
  <si>
    <t>Indicate dilution (Diluted ….% Emulsion/ ….% Water)</t>
  </si>
  <si>
    <t>C8.2.1.2</t>
  </si>
  <si>
    <t>60% Anionic stable grade emulsion</t>
  </si>
  <si>
    <t>C8.2.1.3</t>
  </si>
  <si>
    <t>Cutback Inverted bitumen emulsion</t>
  </si>
  <si>
    <t>C8.2.1.4</t>
  </si>
  <si>
    <t>Certified rejuvenator (State type and certification)</t>
  </si>
  <si>
    <t>C8.2.2</t>
  </si>
  <si>
    <t>Extra over item C8.2.1 for labour enhanced applications</t>
  </si>
  <si>
    <t>C8.2.2.1</t>
  </si>
  <si>
    <t>C8.2.2.2</t>
  </si>
  <si>
    <t>C8.2.2.3</t>
  </si>
  <si>
    <t>C8.2.2.4</t>
  </si>
  <si>
    <t>C8.3</t>
  </si>
  <si>
    <t>TEXTURE TREATMENT</t>
  </si>
  <si>
    <t>C8.3.1</t>
  </si>
  <si>
    <t>Texture treatment</t>
  </si>
  <si>
    <t>C8.3.1.1</t>
  </si>
  <si>
    <t>Application of slurry for texture improvement, applied by hand (indicate aggregate grade, type of emulsion, filler type)</t>
  </si>
  <si>
    <t>C8.3.1.2</t>
  </si>
  <si>
    <t>Application of slurry for texture improvement, applied by spreader box (indicate aggregate grade, type of emulsion, filler type)</t>
  </si>
  <si>
    <t>C8.3.1.3</t>
  </si>
  <si>
    <t>Application of microsurfacing for texture improvement, applied by spreade box (indicate aggregate grade, type of emulsion, filler type)</t>
  </si>
  <si>
    <t>C8.4</t>
  </si>
  <si>
    <t>RUT AND/OR DEPRESSION CORRECTION</t>
  </si>
  <si>
    <t>C8.4.1</t>
  </si>
  <si>
    <t>Rut and/or Depression correction (screeding)</t>
  </si>
  <si>
    <t>C8.4.1.1</t>
  </si>
  <si>
    <t>Bond coat using 50% diluted stable grade bitumen emulsion</t>
  </si>
  <si>
    <t>C8.4.1.2</t>
  </si>
  <si>
    <t>Correction material</t>
  </si>
  <si>
    <t>Continuously-graded asphalt (state nominal maximum aggregate size and binder type)</t>
  </si>
  <si>
    <t>Semi-gap graded asphalt (state nominal maximum aggregate size and binder type)</t>
  </si>
  <si>
    <t>Cold applied asphalt (Agrèment SA Certified for specific class as specified))</t>
  </si>
  <si>
    <t>Coarse slurry (state aggregate grade and emulsion type)</t>
  </si>
  <si>
    <t>Microsurfacing (state aggregate grade and binder type)</t>
  </si>
  <si>
    <t>C8.5</t>
  </si>
  <si>
    <t>STANDARD CRACK SEALING</t>
  </si>
  <si>
    <t>C8.5.1</t>
  </si>
  <si>
    <t>Standard crack sealing</t>
  </si>
  <si>
    <t>C8.5.1.1</t>
  </si>
  <si>
    <t>Cleaning cracks</t>
  </si>
  <si>
    <t>Cleaning cracks with cold compressed air</t>
  </si>
  <si>
    <t>Cleaning cracks with hot compressed air</t>
  </si>
  <si>
    <t>C8.5.1.2</t>
  </si>
  <si>
    <t>Applying herbicides for sealing cracks</t>
  </si>
  <si>
    <t>C8.5.1.3</t>
  </si>
  <si>
    <t>Priming (indicate primer)</t>
  </si>
  <si>
    <t>C8.5.1.4</t>
  </si>
  <si>
    <t>Sealing the cracks</t>
  </si>
  <si>
    <t>Sealing using (state crack sealant)</t>
  </si>
  <si>
    <t>C8.5.1.5</t>
  </si>
  <si>
    <t>Heating of surface before rolling</t>
  </si>
  <si>
    <t>C8.5.1.6</t>
  </si>
  <si>
    <t>Rolling the cracks</t>
  </si>
  <si>
    <t>C8.6</t>
  </si>
  <si>
    <t>GEOSYNTHETIC CRACK SEALING</t>
  </si>
  <si>
    <t>C8.6.1</t>
  </si>
  <si>
    <t>Geosynthetic crack sealing</t>
  </si>
  <si>
    <t>C8.6.1.1</t>
  </si>
  <si>
    <t>Sealing cacks with 200 mm wide geosynthetic (specify type of emulsion)</t>
  </si>
  <si>
    <t>C8.6.1.2</t>
  </si>
  <si>
    <t>Sealing cacks with geosynthetic over areas (specify type of emulsion)</t>
  </si>
  <si>
    <t>C8.7</t>
  </si>
  <si>
    <t>PLANING</t>
  </si>
  <si>
    <t>C8.7.1</t>
  </si>
  <si>
    <t>Planing</t>
  </si>
  <si>
    <t>C8.7.1.1</t>
  </si>
  <si>
    <t>Planing of road surface (indicate thickness in mm)</t>
  </si>
  <si>
    <t>C8.7.1.2</t>
  </si>
  <si>
    <t>Fog spraying on planned surfaces</t>
  </si>
  <si>
    <t>C8.7.1.3</t>
  </si>
  <si>
    <t>Hand spraying</t>
  </si>
  <si>
    <t>C8.7.1.4</t>
  </si>
  <si>
    <t>Spraying with mechanical equipment</t>
  </si>
  <si>
    <t>C8.7.1.5</t>
  </si>
  <si>
    <t>Rolling the planed surface</t>
  </si>
  <si>
    <r>
      <t>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-pass</t>
    </r>
  </si>
  <si>
    <t>PSC8.8</t>
  </si>
  <si>
    <t>PATCHING AND EDGE BREAK REPAIR</t>
  </si>
  <si>
    <t>C8.8.1</t>
  </si>
  <si>
    <t>Saw cutting pavement layers for patching</t>
  </si>
  <si>
    <t>C8.8.1.1</t>
  </si>
  <si>
    <t>Asphalt or bituminous surfacing to an average depth</t>
  </si>
  <si>
    <t>Excedding 100 mm</t>
  </si>
  <si>
    <t>C8.8.1.2</t>
  </si>
  <si>
    <t>Cemented pavement layers to an average depth</t>
  </si>
  <si>
    <t>Not exceeding 100 mm</t>
  </si>
  <si>
    <t>Exceeding 100 mm but not exceeding 200 mm</t>
  </si>
  <si>
    <t>Excedding 200 mm</t>
  </si>
  <si>
    <t>C8.8.1.3</t>
  </si>
  <si>
    <t>Granular layers to an average depth</t>
  </si>
  <si>
    <t>Not exceeding 200 mm</t>
  </si>
  <si>
    <t>C8.8.2</t>
  </si>
  <si>
    <t>Excavation in existing pavements for patching (non-milling)</t>
  </si>
  <si>
    <t>C8.8.2.1</t>
  </si>
  <si>
    <t>Asphalt layers</t>
  </si>
  <si>
    <r>
      <t>Not exceeding 10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 including for edge repairs wider than 250 mm</t>
    </r>
  </si>
  <si>
    <r>
      <t>Exceeding 10 m</t>
    </r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but not exceeding 50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 including for edge repairs wider than 250 mm</t>
    </r>
  </si>
  <si>
    <r>
      <t>Exceeding 50 m</t>
    </r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up to 100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 including for edge repairs wider than 250 mm</t>
    </r>
  </si>
  <si>
    <r>
      <t>Exceeding 100 m</t>
    </r>
    <r>
      <rPr>
        <vertAlign val="superscript"/>
        <sz val="10"/>
        <rFont val="Arial"/>
        <family val="2"/>
      </rPr>
      <t xml:space="preserve">2 </t>
    </r>
  </si>
  <si>
    <t>C8.8.2.2</t>
  </si>
  <si>
    <t>Cemented layers</t>
  </si>
  <si>
    <t>C8.8.2.3</t>
  </si>
  <si>
    <t>Other layers (specify type)</t>
  </si>
  <si>
    <t>C8.8.3</t>
  </si>
  <si>
    <t>Compacting the floor of excavations for patching (specify density)</t>
  </si>
  <si>
    <t>C8.8.4</t>
  </si>
  <si>
    <t>Backfilling of excavations for patching with:</t>
  </si>
  <si>
    <t>C8.8.4.1</t>
  </si>
  <si>
    <t>Chemically stabilised pavement materials (state pavement material and the stabilisation agent) for a patch with a surface area:</t>
  </si>
  <si>
    <t>C8.8.4.2</t>
  </si>
  <si>
    <t>Bitumen stabilised materials (specify type and level of compaction) for a patch with a surface area:</t>
  </si>
  <si>
    <t>C8.8.4.3</t>
  </si>
  <si>
    <t>Asphalt for a patch with a surface area (state type and density):</t>
  </si>
  <si>
    <t>C8.8.4.4</t>
  </si>
  <si>
    <t>Granular base material (state type and density) for a patch with a surface area:</t>
  </si>
  <si>
    <t>C8.8.5</t>
  </si>
  <si>
    <t>Geosynthethic patching</t>
  </si>
  <si>
    <t>C8.8.5.1</t>
  </si>
  <si>
    <t>Sealing joints with a geosynthetic strips (specify width and type of emulsion)</t>
  </si>
  <si>
    <t>C8.8.6</t>
  </si>
  <si>
    <t>Reparing edge breaks in surfacing</t>
  </si>
  <si>
    <t>C8.8.6.1</t>
  </si>
  <si>
    <t>Cutting back the edges of the existing survacing for the repairing of edge breaks</t>
  </si>
  <si>
    <t>C8.8.6.2</t>
  </si>
  <si>
    <t>Prime coat (state type and rate of application)</t>
  </si>
  <si>
    <t>C8.8.6.3</t>
  </si>
  <si>
    <t>Reconstructing edges using:</t>
  </si>
  <si>
    <t>Continuously-graded hot asphalt (state type and density)</t>
  </si>
  <si>
    <t>Continuously-graded cold asphalt (Agrèment SA certified - state class and density)</t>
  </si>
  <si>
    <t>Bitumen Stabilised Material (state type and level of compaction)</t>
  </si>
  <si>
    <t>PSC8.8.7</t>
  </si>
  <si>
    <t>Categorised Patches</t>
  </si>
  <si>
    <t>PSC8.8.7.1</t>
  </si>
  <si>
    <t xml:space="preserve">Category 1 – Surface Patch </t>
  </si>
  <si>
    <r>
      <t>Patches less than 10m</t>
    </r>
    <r>
      <rPr>
        <vertAlign val="superscript"/>
        <sz val="10"/>
        <rFont val="Arial"/>
        <family val="2"/>
      </rPr>
      <t>2</t>
    </r>
  </si>
  <si>
    <r>
      <t>Patches greater than 10m</t>
    </r>
    <r>
      <rPr>
        <vertAlign val="superscript"/>
        <sz val="10"/>
        <rFont val="Arial"/>
        <family val="2"/>
      </rPr>
      <t>2</t>
    </r>
  </si>
  <si>
    <t>PSC8.8.7.2</t>
  </si>
  <si>
    <t>Category 2 – Surface and Base Patch</t>
  </si>
  <si>
    <t>PSC8.8.7.3</t>
  </si>
  <si>
    <t>Category 3 – Surface and Base Patch</t>
  </si>
  <si>
    <t>PSC8.8.7.4</t>
  </si>
  <si>
    <t>Temporary cold mix plug</t>
  </si>
  <si>
    <t>Patches less than 1m2</t>
  </si>
  <si>
    <t>Patches greater than 1m2 but not exceeding 2m2</t>
  </si>
  <si>
    <t>C8.9</t>
  </si>
  <si>
    <t>REPAIR OF SURFACE DEFECTS</t>
  </si>
  <si>
    <t>C8.9.1</t>
  </si>
  <si>
    <t>Heating of the road surface</t>
  </si>
  <si>
    <t>C8.9.1.1</t>
  </si>
  <si>
    <t>Establishment of heating apparatus on site for softening of the road surface</t>
  </si>
  <si>
    <t>C8.9.1.2</t>
  </si>
  <si>
    <t>Heating of road surface</t>
  </si>
  <si>
    <t>C8.9.2</t>
  </si>
  <si>
    <t>Aggregate for treatment of bleeding sections</t>
  </si>
  <si>
    <t>C8.9.2.1</t>
  </si>
  <si>
    <t>Heated aggregate (state size)</t>
  </si>
  <si>
    <t>C8.9.2.2</t>
  </si>
  <si>
    <r>
      <t>Precoating of aggregate (state type and application litre/m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</si>
  <si>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C8.9.3</t>
  </si>
  <si>
    <t>Application and rolling in of heated aggregate</t>
  </si>
  <si>
    <t>C8.9.4</t>
  </si>
  <si>
    <t>Trial sections for heating, application and rolling in of heated aggregate</t>
  </si>
  <si>
    <t>C8.9.5</t>
  </si>
  <si>
    <t>Water cutting</t>
  </si>
  <si>
    <t>C8.9.5.1</t>
  </si>
  <si>
    <t>Establishing of water cutting machine on site</t>
  </si>
  <si>
    <t>C8.9.5.2</t>
  </si>
  <si>
    <t>Water cutting of the road surface</t>
  </si>
  <si>
    <t>C8.9.6</t>
  </si>
  <si>
    <t>Trial sections for water cutting</t>
  </si>
  <si>
    <t>C9.1</t>
  </si>
  <si>
    <t>ASPHALT LAYERS</t>
  </si>
  <si>
    <t>C9.1.1</t>
  </si>
  <si>
    <t>Asphalt mix designs</t>
  </si>
  <si>
    <t>C9.9.1.1</t>
  </si>
  <si>
    <t>Stone skeletal mixes:</t>
  </si>
  <si>
    <t>Continuously graded base or surfacing (state binder type and level of design)</t>
  </si>
  <si>
    <t>High modulus asphalt (EME) (state binder type and level of design)</t>
  </si>
  <si>
    <t>Stone Mastic Asphalt (SMA) (state binder type)</t>
  </si>
  <si>
    <t>Ultrathin Friction Courses (UTFC) (state binder type)</t>
  </si>
  <si>
    <t>Porous asphalt (state binder type)</t>
  </si>
  <si>
    <t>Bitumen rubber open and gap graded mixes (state mix type)</t>
  </si>
  <si>
    <t>(g)</t>
  </si>
  <si>
    <t>Other - as stated and defined in the Contract Documentation</t>
  </si>
  <si>
    <t>C9.9.1.2</t>
  </si>
  <si>
    <t>Sand skeletal mixes:</t>
  </si>
  <si>
    <t>Semi-gap graded mixes (state binder type and level of design)</t>
  </si>
  <si>
    <t>Gap graded mixes (state binder type and level of design)</t>
  </si>
  <si>
    <t>Sand asphalt (state binder type and level of design)</t>
  </si>
  <si>
    <t>C9.1.2</t>
  </si>
  <si>
    <t>Construction of trial sections</t>
  </si>
  <si>
    <t>C9.1.2.1</t>
  </si>
  <si>
    <t>Asphalt layers (state mix type, layer thickness and placing technique (hand/paver))</t>
  </si>
  <si>
    <t>C9.1.2.2</t>
  </si>
  <si>
    <t>Removal of tial section where so instructed by the Engineer</t>
  </si>
  <si>
    <t>C9.1.3</t>
  </si>
  <si>
    <t>Application of bond coat</t>
  </si>
  <si>
    <t>C9.1.3.1</t>
  </si>
  <si>
    <t>Stable grade 30% net bitumen emulsion as specified. Applied with a calibrated distributer</t>
  </si>
  <si>
    <t>C9.1.3.2</t>
  </si>
  <si>
    <t>Applied in restricted ares using a portable pressure sprayer</t>
  </si>
  <si>
    <t>C9.1.3.3</t>
  </si>
  <si>
    <t>Applied by hand using brushes on all exposed transverse and longitudinal construction joints</t>
  </si>
  <si>
    <t>C9.1.3.4</t>
  </si>
  <si>
    <t>Other (state type, such as standard, modified emulsion, "trackless", Agrèment certified, or heated if applie for night work)</t>
  </si>
  <si>
    <t>C9.1.4</t>
  </si>
  <si>
    <t>Asphalt base</t>
  </si>
  <si>
    <t>C9.1.4.1</t>
  </si>
  <si>
    <t>New construction</t>
  </si>
  <si>
    <t>Stone skeletal mix - continuously graded as defined (state layer thickness, binder type, design class/level and placing technique)</t>
  </si>
  <si>
    <t>Stone skeletal mix - high modulus (EME) (state layer thickness, binder type, design class/level and placing technique)</t>
  </si>
  <si>
    <t>Sand skeletal mix - continuously graded as defined (state layer thickness, binder type, design class/level and placing technique)</t>
  </si>
  <si>
    <t>Any of the above mix types where the use of reclaimed aspjhalt has been specified (indicate maximum % recliamed asphalt or binder replacement limits)</t>
  </si>
  <si>
    <t>Any mix certified for applications by an approved agency as being fit for the purpose and as specified in the Contract Documentation</t>
  </si>
  <si>
    <t>C9.1.4.2</t>
  </si>
  <si>
    <t>Rehabilitation</t>
  </si>
  <si>
    <t>Certified: Any mixes certified for specific applications by an approved agency as being fit for the purpose and as specified in the Contract Documentation</t>
  </si>
  <si>
    <t>C9.1.5</t>
  </si>
  <si>
    <t>Asphalt surfacing</t>
  </si>
  <si>
    <t>C9.1.5.1</t>
  </si>
  <si>
    <t>Stone skeletal mix - SMA as defined (state layer thickness, binder type and placing technique)</t>
  </si>
  <si>
    <t>Stone skeletal mix - open graded as defined (state layer thickness, binder type and placing technique)</t>
  </si>
  <si>
    <t>Stone skeletal mix -gap graded as defined (state layer thickness, binder type and placing technique)</t>
  </si>
  <si>
    <t>Sand skeletal mix - semi gap graded mix (state layer thickness, binder type, design class/level and placing technique)</t>
  </si>
  <si>
    <t>Sand skeletal mix - gap graded mix (state layer thickness, binder type, design class/level and placing technique)</t>
  </si>
  <si>
    <t>Certified: any mixes certified for specific applications by an approved agency as being fit for the purpose and as specified in the Contract Documentation</t>
  </si>
  <si>
    <t>C9.1.5.2</t>
  </si>
  <si>
    <t>Stone skeletal mix - gap graded as defined (state layer thickness, binder type and placing technique)</t>
  </si>
  <si>
    <t>Stone skeletal mix -open graded as defined (state layer thickness, binder type and placing technique)</t>
  </si>
  <si>
    <t>C9.1.6</t>
  </si>
  <si>
    <t>Extra over items C9.1.4.1 and C9.1.5.1 for placing small quantities of asphalt of less than 10 tons specially produced as specified in terms of Clause A9.1.7.1d)</t>
  </si>
  <si>
    <t>C9.1.7</t>
  </si>
  <si>
    <t>Placing and compacting asphalt in restricted areas</t>
  </si>
  <si>
    <t>C9.1.7.1</t>
  </si>
  <si>
    <t>Extra over payment item C9.1.4.1 and C9.1.5.1 (state layer thickness, mix class, binder type, nominal maximum particle size and placing technique (hand/paver))</t>
  </si>
  <si>
    <t>C9.1.7.2</t>
  </si>
  <si>
    <t>Extra over payment item C9.1.4.2 and C9.1.5.2 (state layer thickness, mix class, binder type, nominal maximum particle size and placing technique (hand/paver))</t>
  </si>
  <si>
    <t>C9.1.8</t>
  </si>
  <si>
    <t>Surfacing of bridge decks</t>
  </si>
  <si>
    <t>C9.1.8.1</t>
  </si>
  <si>
    <t>Levelling course: Continuously graded (state mix type (stone or sand skeletal), binder type and nominal maximum particle size)</t>
  </si>
  <si>
    <t>C9.1.8.2</t>
  </si>
  <si>
    <t>Surfacing (state layer thickness, mix type (stone or sand skeletal), binder type and nominal maximum particle size and placing technique (hand/paver))</t>
  </si>
  <si>
    <t>C9.1.9</t>
  </si>
  <si>
    <t>Application of rolled in chippings (state nominal size)</t>
  </si>
  <si>
    <t>C9.1.9.1</t>
  </si>
  <si>
    <t>By means of chip spreader</t>
  </si>
  <si>
    <t>C9.1.9.2</t>
  </si>
  <si>
    <t>By hand in restricted area</t>
  </si>
  <si>
    <t>C9.1.10</t>
  </si>
  <si>
    <t>Variation rates</t>
  </si>
  <si>
    <t>C9.1.10.1</t>
  </si>
  <si>
    <t>Bitumen (state type)</t>
  </si>
  <si>
    <t>C9.1.10.2</t>
  </si>
  <si>
    <t>Aggregate</t>
  </si>
  <si>
    <t>C9.1.10.3</t>
  </si>
  <si>
    <t>Active filler (lime unless stated in Contract Documentation, or determined with mix design)</t>
  </si>
  <si>
    <t>C9.1.10.4</t>
  </si>
  <si>
    <t>Cellulose fibre (state type)</t>
  </si>
  <si>
    <t xml:space="preserve">C9.1.10.5 </t>
  </si>
  <si>
    <t>Rolled-in chippings</t>
  </si>
  <si>
    <t>C9.1.10.6</t>
  </si>
  <si>
    <t>Bituminous bond coat - net bitumen (state type)</t>
  </si>
  <si>
    <t>C9.1.11</t>
  </si>
  <si>
    <t>Asphalt warm mix technology -extra over/under rate</t>
  </si>
  <si>
    <t>C9.1.11.1</t>
  </si>
  <si>
    <t>C9.1.11.2</t>
  </si>
  <si>
    <t>C9.1.12</t>
  </si>
  <si>
    <t>Asphalt reinforcing - complete (state type)</t>
  </si>
  <si>
    <t>C9.1.13</t>
  </si>
  <si>
    <t>Coring of asphalt layers</t>
  </si>
  <si>
    <t>C9.1.13.1</t>
  </si>
  <si>
    <t>100 mm diameter</t>
  </si>
  <si>
    <t>C9.1.13.2</t>
  </si>
  <si>
    <t>150 mm diameter</t>
  </si>
  <si>
    <t>C9.1.14</t>
  </si>
  <si>
    <t>Surface regularity testing as described in Clause A9.1.8.4</t>
  </si>
  <si>
    <t>C9.1.14.1</t>
  </si>
  <si>
    <t>Establishment of equipment: (specify type) (Inertial laser profilometer, other profilometer type, e.g. ARRB Walking or Face Dipstick)</t>
  </si>
  <si>
    <t>C9.1.14.2</t>
  </si>
  <si>
    <t>Profiler Surveys utilising equipment as specified - Base layers and surfacing layers</t>
  </si>
  <si>
    <t>C9.1.15.</t>
  </si>
  <si>
    <t>Milling of bridge decks and keys adjacent to bridge decks</t>
  </si>
  <si>
    <t>C9.1.15.1</t>
  </si>
  <si>
    <t>Provision of an appropriate sized milling machine</t>
  </si>
  <si>
    <t>C9.1.15.2</t>
  </si>
  <si>
    <t>Milling of bridge decks and keys to bridge deck approaches</t>
  </si>
  <si>
    <t>C9.1.15.3</t>
  </si>
  <si>
    <t>Cleaning of milled surfaces</t>
  </si>
  <si>
    <t>C9.1.16</t>
  </si>
  <si>
    <t>Work undertaken in accordance with a Product Performance Guarantee System</t>
  </si>
  <si>
    <t>C9.1.16.1</t>
  </si>
  <si>
    <t>Provision of a Performance Guarentee</t>
  </si>
  <si>
    <t>C9.1.16.2</t>
  </si>
  <si>
    <t>Construction of pavement layer (indicate layer/s)</t>
  </si>
  <si>
    <t>C10.1</t>
  </si>
  <si>
    <t>GENERAL REQUIREMENTS FOR SURFACE TREATMENTS</t>
  </si>
  <si>
    <t>C10.1.1</t>
  </si>
  <si>
    <t>Single seals including a cover spray, if specified (indicate grade of aggregate and type of binder):</t>
  </si>
  <si>
    <t>C10.1.1.1</t>
  </si>
  <si>
    <t>Using 5,0 mm aggregate</t>
  </si>
  <si>
    <t>C10.1.1.2</t>
  </si>
  <si>
    <t>Using 7,1 mm aggregate</t>
  </si>
  <si>
    <t>C10.1.1.3</t>
  </si>
  <si>
    <t>Using 10 mm aggregate</t>
  </si>
  <si>
    <t>C10.1.1.4</t>
  </si>
  <si>
    <t>Using 14 mm aggregate</t>
  </si>
  <si>
    <t>C10.1.1.5</t>
  </si>
  <si>
    <t>Using 20 mm aggregate</t>
  </si>
  <si>
    <t>C10.1.2</t>
  </si>
  <si>
    <t>Single seals including a cover spray, if specified (indicate grade of aggregate and type of binder) spreading the aggregate by (state: walk behind spreader or by hand):</t>
  </si>
  <si>
    <t>C10.1.2.1</t>
  </si>
  <si>
    <t>C10.1.2.2</t>
  </si>
  <si>
    <t>C10.1.2.3</t>
  </si>
  <si>
    <t>C10.1.2.4</t>
  </si>
  <si>
    <t>C10.1.2.5</t>
  </si>
  <si>
    <t>C10.1.3</t>
  </si>
  <si>
    <t>Multiple stone seals including a cover spray, if specified using:</t>
  </si>
  <si>
    <t>C10.1.3.1</t>
  </si>
  <si>
    <t>20 mm and 10 mm aggregate ( grade 1 aggregate with type S-R1 non-homogenous modified binder tack coat and type S-E1 homogenous modified binder penetration layer )</t>
  </si>
  <si>
    <t>C10.1.3.2</t>
  </si>
  <si>
    <t>20 mm and 7,1 mm aggregate (state grade of aggregate and type of binder to be used for each layer)</t>
  </si>
  <si>
    <t>C10.1.3.3</t>
  </si>
  <si>
    <t>14 mm and 7,1 mm aggregate (state grade of aggregate and type of binder to be used for each layer)</t>
  </si>
  <si>
    <t>C10.1.3.4</t>
  </si>
  <si>
    <t>14 mm and 5,0 mm aggregate (state grade of aggregate and type of binder to be used for each layer)</t>
  </si>
  <si>
    <t>C10.1.3.5</t>
  </si>
  <si>
    <t>20 mm with a split application of 7,1 mm aggregate (state grade of aggregate and type of binder to be used for each layer)</t>
  </si>
  <si>
    <t>C10.1.4</t>
  </si>
  <si>
    <t>Embargo period effects</t>
  </si>
  <si>
    <t>C10.1.4.1</t>
  </si>
  <si>
    <t>Re-establishment of sealing team after embargo period</t>
  </si>
  <si>
    <t>C10.1.4.2</t>
  </si>
  <si>
    <t>Extra-over for sealing during the specified embargo period ( Multiple stone seals, grade 1 aggregate with type S-R1 non-homogenous modified binder tack coat and type S-E1 homogenous modified binder penetration layer )</t>
  </si>
  <si>
    <t>m²</t>
  </si>
  <si>
    <t>C10.1.5</t>
  </si>
  <si>
    <t>Sand or Grit seals using:</t>
  </si>
  <si>
    <t>C10.1.5.1</t>
  </si>
  <si>
    <t>Sand seal (state grades of aggregate and types of binders to be used)</t>
  </si>
  <si>
    <t>C10.1.5.2</t>
  </si>
  <si>
    <t>Grit seal (state grades of aggregate and types of binders to be used)</t>
  </si>
  <si>
    <t>C10.1.6</t>
  </si>
  <si>
    <t>Sand or Grit seals using (state: walk behind spreader or by hand):</t>
  </si>
  <si>
    <t>C10.1.6.1</t>
  </si>
  <si>
    <t>C10.1.6.2</t>
  </si>
  <si>
    <t>C10.1.7</t>
  </si>
  <si>
    <t>Graded aggregate (Otta) seals using:</t>
  </si>
  <si>
    <t>C10.1.7.1</t>
  </si>
  <si>
    <t>Single minus 20 mm aggregate (state grades of aggregate and types of binders to be used)</t>
  </si>
  <si>
    <t>C10.1.7.2</t>
  </si>
  <si>
    <t>Single minus 14 mm aggregate (state grades of aggregate and types of binders to be used)</t>
  </si>
  <si>
    <t>C10.1.7.3</t>
  </si>
  <si>
    <t>Single minus 10 mm aggregate (state grades of aggregate and types of binders to be used)</t>
  </si>
  <si>
    <t>C10.1.7.4</t>
  </si>
  <si>
    <t>Extra over for sand seal (state grades of aggregate and types of binders to be used)</t>
  </si>
  <si>
    <t>C10.1.8</t>
  </si>
  <si>
    <t>Graded aggregate (Otta) seals, with aggregate applied by hand, using:</t>
  </si>
  <si>
    <t>C10.1.8.1</t>
  </si>
  <si>
    <t>C10.1.8.2</t>
  </si>
  <si>
    <t>C10.1.8.3</t>
  </si>
  <si>
    <t>C10.1.8.4</t>
  </si>
  <si>
    <t>C10.1.9</t>
  </si>
  <si>
    <t>Bituminous binder variations:</t>
  </si>
  <si>
    <t>C10.1.9.1</t>
  </si>
  <si>
    <t>70/100 Penetration grade bitumen</t>
  </si>
  <si>
    <t>C10.1.9.2</t>
  </si>
  <si>
    <t>60 % Stable-grade emulsion</t>
  </si>
  <si>
    <t>C10.1.9.3</t>
  </si>
  <si>
    <t>Cationic Stable grade emulsion ((indicate bitumen content)</t>
  </si>
  <si>
    <t>C10.1.9.4</t>
  </si>
  <si>
    <t>Cationic Spray-grade emulsion ( 30% cationic spray-grade emulsion )</t>
  </si>
  <si>
    <t>C10.1.9.5</t>
  </si>
  <si>
    <t>Homogeneous modified binder (indicate type and bitumen content) cold applied</t>
  </si>
  <si>
    <t>C10.1.9.6</t>
  </si>
  <si>
    <t>Non-homogeneous modified binder ( class S-R1 )</t>
  </si>
  <si>
    <t>C10.1.9.7</t>
  </si>
  <si>
    <t>Homogeneous modified binder ( class S-E1 ) hot applied</t>
  </si>
  <si>
    <t>C10.1.9.8</t>
  </si>
  <si>
    <t>Homogeneous modified binder S-E1 with 4,5% MC30</t>
  </si>
  <si>
    <t>C10.1.9.9</t>
  </si>
  <si>
    <t>Homogeneous modified binder S-E1 with 9% MC30</t>
  </si>
  <si>
    <t>C10.1.9.10</t>
  </si>
  <si>
    <t>MC-3000 cut-back bitumen</t>
  </si>
  <si>
    <t>C10.1.9.11</t>
  </si>
  <si>
    <t>Precoating fluid (state type)</t>
  </si>
  <si>
    <t>C10.1.10</t>
  </si>
  <si>
    <t>Aggregate variation ( grade 1 ):</t>
  </si>
  <si>
    <t>C10.1.10.1</t>
  </si>
  <si>
    <t>5,0 mm aggregate</t>
  </si>
  <si>
    <t>C10.1.10.2</t>
  </si>
  <si>
    <t>7,1 mm aggregate</t>
  </si>
  <si>
    <t>C10.1.10.3</t>
  </si>
  <si>
    <t>10 mm aggregate</t>
  </si>
  <si>
    <t>C10.1.10.4</t>
  </si>
  <si>
    <t>14 mm aggregate</t>
  </si>
  <si>
    <t>C10.1.10.5</t>
  </si>
  <si>
    <t>20 mm aggregate</t>
  </si>
  <si>
    <t>C10.1.10.6</t>
  </si>
  <si>
    <t>Sand</t>
  </si>
  <si>
    <t>C10.1.10.7</t>
  </si>
  <si>
    <t>Grit</t>
  </si>
  <si>
    <t>C10.1.11</t>
  </si>
  <si>
    <t>Application of cover spray:</t>
  </si>
  <si>
    <t>C10.1.11.1</t>
  </si>
  <si>
    <t>60 % Anionic Stable-grade emulsion</t>
  </si>
  <si>
    <t>C10.1.11.  2</t>
  </si>
  <si>
    <t>60 % Diluted Anionic stable-grade emulsion (indicate dilution in 50% emulsion/50% water)</t>
  </si>
  <si>
    <t>C10.1.11.3</t>
  </si>
  <si>
    <t>C10.1.11.4</t>
  </si>
  <si>
    <t>Diluted SC-E1 (indicate % bitumen and dilution in % emulsion/%water)</t>
  </si>
  <si>
    <t>C10.1.12</t>
  </si>
  <si>
    <t>Application of cover spray by hand:</t>
  </si>
  <si>
    <t>C10.1.12.1</t>
  </si>
  <si>
    <t>60% Anionic Stable-grade emulsion</t>
  </si>
  <si>
    <t>C10.1.12.2</t>
  </si>
  <si>
    <t>60% Diluted Anionic Stable-grade emulsion (indicate dilution in % emulsion/%water)</t>
  </si>
  <si>
    <t>C10.1.12.3</t>
  </si>
  <si>
    <t>Diluted Cationic Spray-grade emulsion (indicate % bitumen and dilution in % emulsion/%water)</t>
  </si>
  <si>
    <t>C10.1.12.4</t>
  </si>
  <si>
    <t>C10.1.13</t>
  </si>
  <si>
    <t>Precoating of aggregate using a dedicated plant</t>
  </si>
  <si>
    <t>C10.1.13.1</t>
  </si>
  <si>
    <t>Product containing low flashpoint solvent (indicate precoating fluid)</t>
  </si>
  <si>
    <t>C10.1.13.2</t>
  </si>
  <si>
    <t>Product containing no low flashpoint solvent (indicate precoating fluid)</t>
  </si>
  <si>
    <t>C10.1.14</t>
  </si>
  <si>
    <t>Precoating of aggregate using a frontend loader</t>
  </si>
  <si>
    <t>C10.1.14.1</t>
  </si>
  <si>
    <t>Product containing low flashpoint solvent ( Colkate S precoating fluid )</t>
  </si>
  <si>
    <t>C10.1.14.2</t>
  </si>
  <si>
    <t>C10.1.15</t>
  </si>
  <si>
    <t>Precoating of aggregate by hand</t>
  </si>
  <si>
    <t>C10.1.15.1</t>
  </si>
  <si>
    <t>C10.1.15.2</t>
  </si>
  <si>
    <t>C10.1.16</t>
  </si>
  <si>
    <t>Addition of wetting agent:</t>
  </si>
  <si>
    <t>C10.1.16.1</t>
  </si>
  <si>
    <t>Providing and supplying</t>
  </si>
  <si>
    <t>PC sum</t>
  </si>
  <si>
    <t>C10.1.16.2</t>
  </si>
  <si>
    <t>Handling, applying, profit and all other costs</t>
  </si>
  <si>
    <t>C10.1.17</t>
  </si>
  <si>
    <t>Aggregate for blinding:</t>
  </si>
  <si>
    <t>C10.1.17.1</t>
  </si>
  <si>
    <t>C10.1.17.2</t>
  </si>
  <si>
    <t>C10.1.18</t>
  </si>
  <si>
    <t>Aggregate for blinding by hand:</t>
  </si>
  <si>
    <t>C10.1.18.1</t>
  </si>
  <si>
    <t>C10.1.18.2</t>
  </si>
  <si>
    <t>C10.1.19</t>
  </si>
  <si>
    <t>Extra over item for work in areas inaccessible to mechanical equipment:</t>
  </si>
  <si>
    <t>C10.1.19.1</t>
  </si>
  <si>
    <t>Single seals</t>
  </si>
  <si>
    <t>C10.1.19.2</t>
  </si>
  <si>
    <t>Multiple stone seals</t>
  </si>
  <si>
    <t>C10.1.19.3</t>
  </si>
  <si>
    <t>Cape seals with one layer of slurry</t>
  </si>
  <si>
    <t>C10.1.19.4</t>
  </si>
  <si>
    <t>Cape seals with two layers of slurry</t>
  </si>
  <si>
    <t>C10.1.19.5</t>
  </si>
  <si>
    <t>Graded aggregate seals</t>
  </si>
  <si>
    <t>C10.1.19.6</t>
  </si>
  <si>
    <t>Sand and Grit seals</t>
  </si>
  <si>
    <t>C10.1.19.7</t>
  </si>
  <si>
    <t>Conventional slurry</t>
  </si>
  <si>
    <t>C10.1.19.8</t>
  </si>
  <si>
    <t>Microsurfacing</t>
  </si>
  <si>
    <t>C10.1.19.9</t>
  </si>
  <si>
    <t>Adding Grit or slurry to single seals on areas subjected to traffic turning and breaking actions or localised cold areas:</t>
  </si>
  <si>
    <t>Application of diluted emulsion (State type, % bitumen and dilution)</t>
  </si>
  <si>
    <t>Applying Grit</t>
  </si>
  <si>
    <t>Applying Texture slurry</t>
  </si>
  <si>
    <t>C10.1.20</t>
  </si>
  <si>
    <t>Supply and application of geosynthetic membrane:</t>
  </si>
  <si>
    <t>C10.1.20.1</t>
  </si>
  <si>
    <t>Supply and application of geosynthetic membrane (state type)</t>
  </si>
  <si>
    <t>C10.1.21</t>
  </si>
  <si>
    <t>Slurry and microsurfacing:</t>
  </si>
  <si>
    <t>C10.1.21.1</t>
  </si>
  <si>
    <t>Conventional slurry (indicate type and grade of binder and grade of aggregate)</t>
  </si>
  <si>
    <t>C10.1.21.2</t>
  </si>
  <si>
    <t>Microsurfacing (indicate type and grade of binder and grade of aggregate)</t>
  </si>
  <si>
    <t>C10.1.22</t>
  </si>
  <si>
    <t>Bituminous single seal and slurry, including a cover spray if specified:</t>
  </si>
  <si>
    <t>C10.1.22.1</t>
  </si>
  <si>
    <t>Bituminous single seal with 20 mm aggregate and first slurry (indicate type of tack coat and cover spray binder and grade of aggregate)</t>
  </si>
  <si>
    <t>C10.1.22.2</t>
  </si>
  <si>
    <t>Bituminous single seal with 14 mm aggregate and slurry (indicate type of tack coat and cover spray binder, grade of aggregate and grade of slurry)</t>
  </si>
  <si>
    <t>C10.1.22.3</t>
  </si>
  <si>
    <t>Bituminous single seal with 10 mm aggregate and slurry (indicate type of tack coat and cover spray binder, grade of aggregate and grade of slurry)</t>
  </si>
  <si>
    <t>C10.1.22.4</t>
  </si>
  <si>
    <t>Extra over C10.1.22.1 for application of second slurry (State grade of slurry)</t>
  </si>
  <si>
    <t>C10.1.23</t>
  </si>
  <si>
    <t>Slurry-bound macadam seal:</t>
  </si>
  <si>
    <t>C10.1.23.1</t>
  </si>
  <si>
    <t>Slurry-bound macadam seal with 14 mm aggregate and slurry (indicate thickness and grade of aggregate)</t>
  </si>
  <si>
    <t>C10.1.23.2</t>
  </si>
  <si>
    <t>Slurry-bound macadam seal with 20 mm aggregate and slurry (indicate thickness and grade of aggregate)</t>
  </si>
  <si>
    <t>C10.1.23.3</t>
  </si>
  <si>
    <t>Slurry-bound macadam seal with 28 mm aggregate and slurry (indicate thickness and grade of aggregate)</t>
  </si>
  <si>
    <t>C10.1.24</t>
  </si>
  <si>
    <t>Variation in the rate of application of the fine slurry:</t>
  </si>
  <si>
    <t>C10.1.24.1</t>
  </si>
  <si>
    <t>Fine grade</t>
  </si>
  <si>
    <t>C10.1.24.2</t>
  </si>
  <si>
    <t>Medium grade</t>
  </si>
  <si>
    <t>C10.1.25</t>
  </si>
  <si>
    <t>Variation in active filler content (specify active filler)</t>
  </si>
  <si>
    <t>C10.1.26</t>
  </si>
  <si>
    <t>Trial sections for all seal types specified ( Multiple stone seals, grade 1 aggregate with type S-R1 non-homogenous modified binder tack coat and type S-E1 homogenous modified binder penetration layer )</t>
  </si>
  <si>
    <t>C10.1.27</t>
  </si>
  <si>
    <t>Provision of Performance Guarantee in respect of the Surfacing</t>
  </si>
  <si>
    <t>C10.1.28</t>
  </si>
  <si>
    <t>Surfacing (state type and binders)</t>
  </si>
  <si>
    <t>C11.3</t>
  </si>
  <si>
    <t>GUIDE BLOCKS AND KILOMETRE MARKERS</t>
  </si>
  <si>
    <t>C11.3.1</t>
  </si>
  <si>
    <t>Guide blocks</t>
  </si>
  <si>
    <t>C11.3.2</t>
  </si>
  <si>
    <t>Kilometre markers</t>
  </si>
  <si>
    <t>C11.3.3</t>
  </si>
  <si>
    <t>Kilometre markers mounted on concrete reinforced pipes (diameter to be specified)</t>
  </si>
  <si>
    <t>C11.4</t>
  </si>
  <si>
    <t>ROAD RESTRAINT SYSTEMS</t>
  </si>
  <si>
    <t>C11.4.1</t>
  </si>
  <si>
    <t>Erecting of guardrails at 3,81 m spacing</t>
  </si>
  <si>
    <t>C11.4.1.1</t>
  </si>
  <si>
    <t>Complete galvanized system compliant to SANS 1350:</t>
  </si>
  <si>
    <t>On timber posts ( as per std detail SD1101/B )</t>
  </si>
  <si>
    <t>On steel posts used at specific locations (Drawing reference)</t>
  </si>
  <si>
    <t>On concrete or other surfaces, with spacer blocks but without posts (Drawing reference)</t>
  </si>
  <si>
    <t>Extra over C11.4.1.1(a) and C11.4.1.1(b) for excavating holes of posts using labour enhanced methods (soft and intermediate)</t>
  </si>
  <si>
    <t>C11.4.1.2</t>
  </si>
  <si>
    <t>Terminal sections for 3,81 guardrails comprising of:</t>
  </si>
  <si>
    <t>End wings to SANS 1350</t>
  </si>
  <si>
    <t>Bullnoses to SANS 1350</t>
  </si>
  <si>
    <t>Bridge adapters to SANS 1350</t>
  </si>
  <si>
    <t>End treatments where single guardrail sections are specified ( as per std detail SD1102/A )</t>
  </si>
  <si>
    <t>End treatments where double guardrail sections are specified (Drawing reference)</t>
  </si>
  <si>
    <t>Bridge adaptors (including extra rails and posts) (Drawing reference)</t>
  </si>
  <si>
    <t>Extra over C11.4.1.2(d) and C11.4.1.2(e) for excavating holes for posts using labour enhanced methods (soft and intermediate)</t>
  </si>
  <si>
    <t>C11.4.2</t>
  </si>
  <si>
    <t>Performance based vehicle restraint systems</t>
  </si>
  <si>
    <t>C11.4.2.1</t>
  </si>
  <si>
    <t>Complete longitudinal barrier system to EN 1317 or AASHTO MASH or NCHRP350 as alternative where no MASH product is available:</t>
  </si>
  <si>
    <t>Guardrail system (state criteria including containment level &amp; working width)</t>
  </si>
  <si>
    <t>Cable barrier system (state criteria including containment level &amp; working width)</t>
  </si>
  <si>
    <t>Concrete barrier system (state criteria including containment level &amp; working width</t>
  </si>
  <si>
    <t>Etc for other types, permanent and temporary</t>
  </si>
  <si>
    <t>C11.4.2.2</t>
  </si>
  <si>
    <t>Terminal sections for the following to EN 1317 or AASHTO MASH or NCHRP350 as alternative where no MASH product is available:</t>
  </si>
  <si>
    <t>End treatments (State criteria EN or MASH and containment level)</t>
  </si>
  <si>
    <t>C11.4.3</t>
  </si>
  <si>
    <t>Project specific concrete barrier systems</t>
  </si>
  <si>
    <t>C11.4.3.1</t>
  </si>
  <si>
    <t>In situ cast concrete barriers (reference to drawing)</t>
  </si>
  <si>
    <t>C11.4.3.2</t>
  </si>
  <si>
    <t>Precast concrete barriers (reference to drawing)</t>
  </si>
  <si>
    <t>C11.4.3.3</t>
  </si>
  <si>
    <t>Installation and removal of precast concrete barrier system (reference to drawing)</t>
  </si>
  <si>
    <t>C11.4.3.4</t>
  </si>
  <si>
    <t>Relocating or stacking precast barrier moved in excess of 1,0 km</t>
  </si>
  <si>
    <t>C11.4.4</t>
  </si>
  <si>
    <t>Extra over for horizontally curved guard rails</t>
  </si>
  <si>
    <t>C11.4.4.1</t>
  </si>
  <si>
    <t>Extra over C11.4.1 and C11.4.11 for horizontally curved guard rails factory bent to a radius of less than 45 m</t>
  </si>
  <si>
    <t>C11.4.4.2</t>
  </si>
  <si>
    <t>Extra over C11.4.2.1(a) for horizontally curved guard rails factory bent to a radius of less than 45 m</t>
  </si>
  <si>
    <t>C11.4.5</t>
  </si>
  <si>
    <t>Additional guardrail posts for 3,81 m systems:</t>
  </si>
  <si>
    <t>C11.4.5.1</t>
  </si>
  <si>
    <t>Timber</t>
  </si>
  <si>
    <t>C11.4.5.2</t>
  </si>
  <si>
    <t>Steel (drawing reference)</t>
  </si>
  <si>
    <t>C11.4.6</t>
  </si>
  <si>
    <t>Reflective plates</t>
  </si>
  <si>
    <t>C11.4.6.1</t>
  </si>
  <si>
    <t>Steel plates</t>
  </si>
  <si>
    <t>C11.4.6.2</t>
  </si>
  <si>
    <t>Plastic plates</t>
  </si>
  <si>
    <t>C11.4.7</t>
  </si>
  <si>
    <t>Removing existing guardrails:</t>
  </si>
  <si>
    <t>C11.4.8</t>
  </si>
  <si>
    <t>Renovating guardrail material:</t>
  </si>
  <si>
    <t>C11.4.8.1</t>
  </si>
  <si>
    <t>Painting guardrails, end wings and bullnoses</t>
  </si>
  <si>
    <t>C11.4.9</t>
  </si>
  <si>
    <t>Re-erection of guardrails with recovered or provided material:</t>
  </si>
  <si>
    <t>C11.4.9.1</t>
  </si>
  <si>
    <t>Single guardrail</t>
  </si>
  <si>
    <t>C11.4.9.2</t>
  </si>
  <si>
    <t>Double guardrail</t>
  </si>
  <si>
    <t>C11.4.9.3</t>
  </si>
  <si>
    <t>Extra over C11.4.9.1 and C11.4.9.2 for excavating holes of posts using labour enhanced methods</t>
  </si>
  <si>
    <t>C11.4.10</t>
  </si>
  <si>
    <t>End treatments to existing guardrails with recovered or provided material:</t>
  </si>
  <si>
    <t>C11.4.10.1</t>
  </si>
  <si>
    <t>End wings</t>
  </si>
  <si>
    <t>C11.4.10.2</t>
  </si>
  <si>
    <t>Bullnoses</t>
  </si>
  <si>
    <t>Bridge adaptors</t>
  </si>
  <si>
    <t>C11.4.10.3</t>
  </si>
  <si>
    <t>On timber posts (Drawing reference)</t>
  </si>
  <si>
    <t>C11.4.10.4</t>
  </si>
  <si>
    <t>End treatments with single guardrails</t>
  </si>
  <si>
    <t>C11.4.10.5</t>
  </si>
  <si>
    <t>End treatments with double guardrails</t>
  </si>
  <si>
    <t>C11.4.10.6</t>
  </si>
  <si>
    <t>Extra over C11.4.10.4 and C11.4.10.5 for excavating holes of posts using labour enhanced methods (soft and intermediate)</t>
  </si>
  <si>
    <t>C11.4.11</t>
  </si>
  <si>
    <t>New material required for the re-erection guardrails with recovered materials:</t>
  </si>
  <si>
    <t>C11.4.11.1</t>
  </si>
  <si>
    <t>Guardrails, 3,81 m compliant to SANS 1350</t>
  </si>
  <si>
    <t>C11.4.11.2</t>
  </si>
  <si>
    <t>Timber posts compliant to SANS 457</t>
  </si>
  <si>
    <t>C11.4.11.3</t>
  </si>
  <si>
    <t>Steel posts</t>
  </si>
  <si>
    <t>C11.4.11.4</t>
  </si>
  <si>
    <t>C11.4.11.5</t>
  </si>
  <si>
    <t>Spacer blocks compliant to SANS 457</t>
  </si>
  <si>
    <t>C11.4.11.6</t>
  </si>
  <si>
    <t>Splice bolt complete with nut and washer compliant to SANS 1350</t>
  </si>
  <si>
    <t>C11.4.11.7</t>
  </si>
  <si>
    <t>Post bolt complete with nut and washer compliant to SANS 1350</t>
  </si>
  <si>
    <t>C11.4.11.8</t>
  </si>
  <si>
    <t>Reinforcing plates (reference to drawing)</t>
  </si>
  <si>
    <t>C11.4.12</t>
  </si>
  <si>
    <t>Extra over items C11.4.1 and C11.4.2 for drilling and blasting holes for guardrail posts</t>
  </si>
  <si>
    <t>C11.4.13</t>
  </si>
  <si>
    <t>Steel base plates for guardrail posts on structures</t>
  </si>
  <si>
    <t>C11.4.14</t>
  </si>
  <si>
    <t>Nailing of gang nail plates on top of timber guardrail posts</t>
  </si>
  <si>
    <t>C11.4.15</t>
  </si>
  <si>
    <t>Disposal of existing guardrails</t>
  </si>
  <si>
    <t>C11.4.15.1</t>
  </si>
  <si>
    <t>Straight or curved longitudinal guardrails</t>
  </si>
  <si>
    <t>C11.4.15.2</t>
  </si>
  <si>
    <t>C11.4.15.3</t>
  </si>
  <si>
    <t>C11.5</t>
  </si>
  <si>
    <t>FENCING</t>
  </si>
  <si>
    <t>C11.5.1</t>
  </si>
  <si>
    <t>Supply and erect new fencing material for new fences and for supplementing material in existing fences which are being repaired or removed:</t>
  </si>
  <si>
    <t>C11.5.1.1</t>
  </si>
  <si>
    <t>Zinc-coated barbed wire (grade, and size indicated)</t>
  </si>
  <si>
    <t>C11.5.1.2</t>
  </si>
  <si>
    <t>Zinc-coated smooth wire (grade and size Indicated)</t>
  </si>
  <si>
    <t>C11.5.1.3</t>
  </si>
  <si>
    <t>Diamond mesh</t>
  </si>
  <si>
    <t>C11.5.1.4</t>
  </si>
  <si>
    <t>Wire netting</t>
  </si>
  <si>
    <t>C11.5.1.5</t>
  </si>
  <si>
    <t>Barbed-tape security barrier</t>
  </si>
  <si>
    <t>C11.5.1.6</t>
  </si>
  <si>
    <t>Hinge joint mesh square</t>
  </si>
  <si>
    <t>C11.5.1.7</t>
  </si>
  <si>
    <t>Standards (material, protection, length, diameter and type indicated)</t>
  </si>
  <si>
    <t>C11.5.1.8</t>
  </si>
  <si>
    <t>Droppers (material, protection, length, diameter and type indicated)</t>
  </si>
  <si>
    <t>C11.5.1.9</t>
  </si>
  <si>
    <t>Straining posts, stays and anchors:</t>
  </si>
  <si>
    <t>vertical</t>
  </si>
  <si>
    <t>Steel straining posts (type, size and length and whether galvanized or painted indicated)</t>
  </si>
  <si>
    <t>Timber straining posts (protection, length and diameter indicated)</t>
  </si>
  <si>
    <t>Inclined</t>
  </si>
  <si>
    <t>Steel stays and anchors (protection, length, diameter and wall thickness indicated)</t>
  </si>
  <si>
    <t>Timber stays and anchors (protection, length and diameter indicated)</t>
  </si>
  <si>
    <t>(iii)</t>
  </si>
  <si>
    <t>Wire stays and anchors (diameter and type indicated)</t>
  </si>
  <si>
    <t>Horizontal</t>
  </si>
  <si>
    <t>C11.5.1.10</t>
  </si>
  <si>
    <t>Extra over items C11.5.1.3; C11.5.1.4 and C11.5.1.6 for stone packing</t>
  </si>
  <si>
    <t>C11.5.1.11</t>
  </si>
  <si>
    <t>Extra over items C11.5.1.3; C11.5.1.4 and C11.5.1.6 for trenching</t>
  </si>
  <si>
    <t>C11.5.2</t>
  </si>
  <si>
    <t>New gates (size and type indicated)</t>
  </si>
  <si>
    <t>C11.5.3</t>
  </si>
  <si>
    <t>Moving existing fences and gates:</t>
  </si>
  <si>
    <t>C11.5.3.1</t>
  </si>
  <si>
    <t>Fences:</t>
  </si>
  <si>
    <t>Stock-proof fences</t>
  </si>
  <si>
    <t>Vermin-proof fences</t>
  </si>
  <si>
    <t>Pedestrian fences</t>
  </si>
  <si>
    <t>Security fences</t>
  </si>
  <si>
    <t>Game fences</t>
  </si>
  <si>
    <t>C11.5.3.2</t>
  </si>
  <si>
    <t>Gates</t>
  </si>
  <si>
    <t>C11.5.4</t>
  </si>
  <si>
    <t>Dismantling existing fences and gates:</t>
  </si>
  <si>
    <t>C11.5.4.1</t>
  </si>
  <si>
    <t>C11.5.4.2</t>
  </si>
  <si>
    <t>Gates (type and size indicated)</t>
  </si>
  <si>
    <t>C11.5.5</t>
  </si>
  <si>
    <t>Providing temporary fences and gates:</t>
  </si>
  <si>
    <t>C11.5.5.1</t>
  </si>
  <si>
    <t>Stock-proof fence</t>
  </si>
  <si>
    <t>C11.5.5.2</t>
  </si>
  <si>
    <t>Vermin-proof fence</t>
  </si>
  <si>
    <t>C11.5.5.3</t>
  </si>
  <si>
    <t>Pedestrian fence</t>
  </si>
  <si>
    <t>C11.5.5.4</t>
  </si>
  <si>
    <t>C11.5.5.5</t>
  </si>
  <si>
    <t>Temporary gates (type and size indicated)</t>
  </si>
  <si>
    <t>no</t>
  </si>
  <si>
    <t>C11.5.6</t>
  </si>
  <si>
    <t>Ringbolts for anchoring fencing to structures</t>
  </si>
  <si>
    <t>C11.5.7</t>
  </si>
  <si>
    <t>Drilling and blasting holes for posts and anchors</t>
  </si>
  <si>
    <t>C11.5.8</t>
  </si>
  <si>
    <t>Posts fixed horizontally to the bottom of wire mesh for the closing of openings under fences:</t>
  </si>
  <si>
    <t>C11.5.8.1</t>
  </si>
  <si>
    <t>Timber posts (diameter indicated)</t>
  </si>
  <si>
    <t>C11.5.8.2</t>
  </si>
  <si>
    <t>Mild steel pipes (diameter and wall thickness indicated)</t>
  </si>
  <si>
    <t>C11.5.9</t>
  </si>
  <si>
    <t>Repairing existing fences (Type indicated)</t>
  </si>
  <si>
    <t>C11.5.10</t>
  </si>
  <si>
    <t>Disposal of existing fencing materials</t>
  </si>
  <si>
    <t>C11.5.10.1</t>
  </si>
  <si>
    <t>Type indicated</t>
  </si>
  <si>
    <t>C11.5.10.2</t>
  </si>
  <si>
    <t>Etc Type indicated</t>
  </si>
  <si>
    <t>C11.5.10.3</t>
  </si>
  <si>
    <t>C11.5.10.4</t>
  </si>
  <si>
    <t>C11.5.10.5</t>
  </si>
  <si>
    <t>C11.5.10.6</t>
  </si>
  <si>
    <t>Gates (type indicated)</t>
  </si>
  <si>
    <t>C11.7</t>
  </si>
  <si>
    <t>ROAD MARKINGS AND ROAD STUDS</t>
  </si>
  <si>
    <t>C11.7.1</t>
  </si>
  <si>
    <t>Road marking:</t>
  </si>
  <si>
    <t>C11.7.1.1</t>
  </si>
  <si>
    <t>White lines broken or unbroken (paint type and width of line indicated)</t>
  </si>
  <si>
    <t>C11.7.1.2</t>
  </si>
  <si>
    <t>Yellow lines broken or unbroken (paint type and width of line indicated)</t>
  </si>
  <si>
    <t>C11.7.1.3</t>
  </si>
  <si>
    <t>Red lines broken or unbroken (paint type and width of line indicated)</t>
  </si>
  <si>
    <t>C11.7.1.4</t>
  </si>
  <si>
    <t>White lettering and symbols (paint type and width of line indicated)</t>
  </si>
  <si>
    <r>
      <t>m</t>
    </r>
    <r>
      <rPr>
        <vertAlign val="superscript"/>
        <sz val="9"/>
        <rFont val="Arial"/>
        <family val="2"/>
      </rPr>
      <t>2</t>
    </r>
  </si>
  <si>
    <t>C11.7.1.5</t>
  </si>
  <si>
    <t>Yellow lettering and symbols (paint type indicated)</t>
  </si>
  <si>
    <t>C11.7.1.6</t>
  </si>
  <si>
    <t>Red lettering and symbols (paint type indicated)</t>
  </si>
  <si>
    <t>C11.7.1.7</t>
  </si>
  <si>
    <t>Transverse lines, painted island and arrestor bed markings (any colour) (paint type indicated)</t>
  </si>
  <si>
    <t>C11.7.1.8</t>
  </si>
  <si>
    <t>Labour enhanced hand painted white lines broken or unbroken (paint type and width of line indicated)</t>
  </si>
  <si>
    <t>C11.7.1.9</t>
  </si>
  <si>
    <t>Labour enhanced hand painted yellow lines broken or unbroken (paint type and width of line indicated)</t>
  </si>
  <si>
    <t>C11.7.1.10</t>
  </si>
  <si>
    <t>Labour enhanced hand painted red lines broken or unbroken (paint type and width of line indicated)</t>
  </si>
  <si>
    <t>C11.7.1.11</t>
  </si>
  <si>
    <t>Labour enhanced hand painted white lettering and symbols (paint type indicated)</t>
  </si>
  <si>
    <t>C11.7.1.12</t>
  </si>
  <si>
    <t>Labour enhanced hand painted yellow lettering and symbols (paint type indicated)</t>
  </si>
  <si>
    <t>C11.7.1.13</t>
  </si>
  <si>
    <t>Labour enhanced hand painted transverse lines, painted island and arrestor bed markings (any colour) (paint type indicated)</t>
  </si>
  <si>
    <t>C11.7.1.14</t>
  </si>
  <si>
    <t>Labour enhanced hand painted kerb markings (any colour) (paint type indicated)</t>
  </si>
  <si>
    <t>C11.7.1.15</t>
  </si>
  <si>
    <t>Labour enhanced hand operated pressure applied machine white lines broken or unbroken (paint type and width of line indicated)</t>
  </si>
  <si>
    <t>C11.7.1.16</t>
  </si>
  <si>
    <t>Labour enhanced hand operated pressure applied machine yellow lines broken or unbroken (paint type and width of line indicated)</t>
  </si>
  <si>
    <t>C11.7.1.17</t>
  </si>
  <si>
    <t>Labour enhanced hand operated pressure applied machine red lines broken or unbroken (paint type and width of line indicated)</t>
  </si>
  <si>
    <t>C11.7.1.18</t>
  </si>
  <si>
    <t>Labour enhanced hand operated pressure applied machine white lettering and symbols (paint type indicated)</t>
  </si>
  <si>
    <t>C11.7.1.19</t>
  </si>
  <si>
    <t>Labour enhanced hand operated pressure applied machine yellow lettering and symbols (paint type indicated)</t>
  </si>
  <si>
    <t>C11.7.1.20</t>
  </si>
  <si>
    <t>Labour enhanced hand operated pressure applied machine transverse lines, painted island and arrestor bed markings (any colour) (paint type indicated)</t>
  </si>
  <si>
    <t>C11.7.2</t>
  </si>
  <si>
    <t>Retro-reflective road marking:</t>
  </si>
  <si>
    <t>C11.7.2.1</t>
  </si>
  <si>
    <t>White lines broken or unbroken ( Retro-reflective road marking )</t>
  </si>
  <si>
    <t>100 mm wide</t>
  </si>
  <si>
    <t>200 mm wide</t>
  </si>
  <si>
    <t>C11.7.2.2</t>
  </si>
  <si>
    <t>Yellow lines broken or unbroken ( Retro-reflective road marking, 150 mm wide )</t>
  </si>
  <si>
    <t>C11.7.2.3</t>
  </si>
  <si>
    <t>C11.7.2.4</t>
  </si>
  <si>
    <t>White lettering and symbols ( Retro-reflective road marking )</t>
  </si>
  <si>
    <r>
      <t>m</t>
    </r>
    <r>
      <rPr>
        <sz val="9"/>
        <rFont val="Calibri"/>
        <family val="2"/>
      </rPr>
      <t>²</t>
    </r>
  </si>
  <si>
    <t>C11.7.2.5</t>
  </si>
  <si>
    <t>C11.7.2.6</t>
  </si>
  <si>
    <t>C11.7.2.7</t>
  </si>
  <si>
    <t>Transverse lines, painted island and arrestor bed markings (any colour) ( Retro-reflective road marking )</t>
  </si>
  <si>
    <t>C11.7.2.8</t>
  </si>
  <si>
    <t>Hand painted white lines broken or unbroken (paint type and width of line indicated)</t>
  </si>
  <si>
    <t>C11.7.2.9</t>
  </si>
  <si>
    <t>Hand painted yellow lines broken or unbroken (paint type and width of line indicated)</t>
  </si>
  <si>
    <t>C11.7.2.10</t>
  </si>
  <si>
    <t>Hand painted red lines broken or unbroken (paint type and width of line indicated)</t>
  </si>
  <si>
    <t>C11.7.2.11</t>
  </si>
  <si>
    <t>Hand painted white lettering and symbols ( Retro-reflective road marking )</t>
  </si>
  <si>
    <t>C11.7.2.12</t>
  </si>
  <si>
    <t>Hand painted yellow lettering and symbols (paint type indicated)</t>
  </si>
  <si>
    <t>C11.7.2.13</t>
  </si>
  <si>
    <t>Hand painted transverse lines, painted island and arrestor bed markings (any colour) ( Retro-reflective road marking )</t>
  </si>
  <si>
    <t>C11.7.2.14</t>
  </si>
  <si>
    <t>Hand operated pressure applied machine white lines broken or unbroken (paint type and width of line indicated)</t>
  </si>
  <si>
    <t>C11.7.2.15</t>
  </si>
  <si>
    <t>Hand operated pressure applied machine yellow lines broken or unbroken (paint type and width of line indicated)</t>
  </si>
  <si>
    <t>C11.7.2.16</t>
  </si>
  <si>
    <t>Hand operated pressure applied machine red lines broken or unbroken (paint type and width of line indicated)</t>
  </si>
  <si>
    <t>C11.7.2.17</t>
  </si>
  <si>
    <t>Hand operated pressure applied machine white lettering and symbols (paint type indicated)</t>
  </si>
  <si>
    <t>C11.7.2.18</t>
  </si>
  <si>
    <t>Hand operated pressure applied machine yellow lettering and symbols (paint type indicated)</t>
  </si>
  <si>
    <t>C11.7.2.19</t>
  </si>
  <si>
    <t>Hand operated pressure applied machine transverse lines, painted island and arrestor bed markings (any colour) (paint type indicated)</t>
  </si>
  <si>
    <t>C11.7.3</t>
  </si>
  <si>
    <t>Thermoplastic road marking</t>
  </si>
  <si>
    <t>C11.7.3.1</t>
  </si>
  <si>
    <t>Thermoplastic road marking, broken or unbroken (colour and width of line indicated):</t>
  </si>
  <si>
    <t>C11.7.3.2</t>
  </si>
  <si>
    <t>Performance based thermoplastic road marking, broken or unbroken (colour and width of line indicated):</t>
  </si>
  <si>
    <t>C11.7.3.3</t>
  </si>
  <si>
    <t>Reduced payment for thermoplastic road marking, white lines, broken or unbroken (width of line indicated):</t>
  </si>
  <si>
    <t>C11.7.3.4</t>
  </si>
  <si>
    <t>Reduced payment for thermoplastic road marking, yellow lines, broken or unbroken (width of line indicated):</t>
  </si>
  <si>
    <t>C11.7.4</t>
  </si>
  <si>
    <t>Cold plastic road marking material</t>
  </si>
  <si>
    <t>C11.7.4.1</t>
  </si>
  <si>
    <t>White lettering and symbols</t>
  </si>
  <si>
    <t>C11.7.4.2</t>
  </si>
  <si>
    <t>Yellow lettering and symbols</t>
  </si>
  <si>
    <t>C11.7.4.3</t>
  </si>
  <si>
    <t>Red lettering and symbols</t>
  </si>
  <si>
    <r>
      <t>m</t>
    </r>
    <r>
      <rPr>
        <sz val="9"/>
        <rFont val="Calibri"/>
        <family val="2"/>
      </rPr>
      <t>³</t>
    </r>
  </si>
  <si>
    <t>C11.7.4.4</t>
  </si>
  <si>
    <t>Transverse lines, painted island and arrestor bed markings (any colour)</t>
  </si>
  <si>
    <t>C11.7.5</t>
  </si>
  <si>
    <t>Variations in rate of application:</t>
  </si>
  <si>
    <t>C11.7.5.1</t>
  </si>
  <si>
    <t>White paint</t>
  </si>
  <si>
    <t>l</t>
  </si>
  <si>
    <t>C11.7.5.2</t>
  </si>
  <si>
    <t>Yellow paint</t>
  </si>
  <si>
    <t>C11.7.5.3</t>
  </si>
  <si>
    <t>Red paint</t>
  </si>
  <si>
    <t>C11.7.5.4</t>
  </si>
  <si>
    <t>Retro-reflective beads</t>
  </si>
  <si>
    <t>C11.7.5.5</t>
  </si>
  <si>
    <t>Thermoplastic material, all colours</t>
  </si>
  <si>
    <t>C11.7.5.6</t>
  </si>
  <si>
    <t>Cold plastic marking material, all colours</t>
  </si>
  <si>
    <t>C11.7.6</t>
  </si>
  <si>
    <t>Pre formed road marking tape</t>
  </si>
  <si>
    <t>C11.7.6.1</t>
  </si>
  <si>
    <t>White (specify width)</t>
  </si>
  <si>
    <t>C11.7.6.2</t>
  </si>
  <si>
    <t>Yellow (specify width)</t>
  </si>
  <si>
    <t>C11.7.6.3</t>
  </si>
  <si>
    <t>Red (specify width)</t>
  </si>
  <si>
    <t>C11.7.7</t>
  </si>
  <si>
    <t>Road studs</t>
  </si>
  <si>
    <t>C11.7.7.1</t>
  </si>
  <si>
    <t>Permanent road studs compliant to SANS 1442 (type &amp; colours stated)</t>
  </si>
  <si>
    <t>C11.7.7.2</t>
  </si>
  <si>
    <t>Permanent road studs compliant to SANS 1463 ( classification - nondepressible, bi-directional )</t>
  </si>
  <si>
    <t>white/white</t>
  </si>
  <si>
    <t>red/yellow</t>
  </si>
  <si>
    <t>red/red</t>
  </si>
  <si>
    <t>red/white</t>
  </si>
  <si>
    <t>C11.7.7.3</t>
  </si>
  <si>
    <t>Temporary road studs compliant to SANS 1442 or 1463 (type/classification &amp; colours stated)</t>
  </si>
  <si>
    <t>C11.7.7.4</t>
  </si>
  <si>
    <t>Solar powered road studs (No of LED’s &amp; colours stated)</t>
  </si>
  <si>
    <t>C11.7.7.5</t>
  </si>
  <si>
    <t>Provision of temporary and permanent road studs</t>
  </si>
  <si>
    <t>C11.7.7.6</t>
  </si>
  <si>
    <t>Handling cost, profit and all other charges of sub item C11.7.7.5</t>
  </si>
  <si>
    <t>C11.7.7.7</t>
  </si>
  <si>
    <t>Installation only of surface bonded road studs with anchor shanks</t>
  </si>
  <si>
    <t>C11.7.7.8</t>
  </si>
  <si>
    <t>Installation only of surface bonded road studs without anchor shanks</t>
  </si>
  <si>
    <t>C11.7.7.9</t>
  </si>
  <si>
    <t>C11.7.7.10</t>
  </si>
  <si>
    <t>Installation only of temporary stick on road studs (including removal)</t>
  </si>
  <si>
    <t>C11.7.8</t>
  </si>
  <si>
    <t>C11.7.9</t>
  </si>
  <si>
    <t>Installation only of embedded glass road studs</t>
  </si>
  <si>
    <t>C11.7.10</t>
  </si>
  <si>
    <t>Setting out and premarking the lines (excluding traffic island markings, lettering and symbols)</t>
  </si>
  <si>
    <t>Re-establishing the painting unit during the defects notification period and at other instances on instruction of the Engineer</t>
  </si>
  <si>
    <t>Removal of existing, temporary or final road markings by:</t>
  </si>
  <si>
    <t>C11.7.10.1</t>
  </si>
  <si>
    <t>Sandblasting</t>
  </si>
  <si>
    <t>C11.7.10.2</t>
  </si>
  <si>
    <t>Water-jetting</t>
  </si>
  <si>
    <t>C11.7.10.3</t>
  </si>
  <si>
    <t>Overpainting as temporary measure</t>
  </si>
  <si>
    <t>C11.7.11</t>
  </si>
  <si>
    <t>C12.1</t>
  </si>
  <si>
    <t>PILING</t>
  </si>
  <si>
    <t>C12.1.1</t>
  </si>
  <si>
    <t>Additional foundation investigations</t>
  </si>
  <si>
    <t>C12.1.2</t>
  </si>
  <si>
    <t>Access and drainage:</t>
  </si>
  <si>
    <t>C12.1.2.1</t>
  </si>
  <si>
    <t>Access</t>
  </si>
  <si>
    <t>C12.1.2.2</t>
  </si>
  <si>
    <t>Drainage by pumping or other means200</t>
  </si>
  <si>
    <t>C12.1.3</t>
  </si>
  <si>
    <t>Establishment on site for piling (For 610 dia "Franki Driven" type cast in-situ piles)</t>
  </si>
  <si>
    <t>C12.1.4</t>
  </si>
  <si>
    <t>Moving to, and setting up equipment at each position for installing piles (For 610 dia "Franki Driven" type cast in-situ piles)</t>
  </si>
  <si>
    <t>C12.1.5</t>
  </si>
  <si>
    <t>Augered or bored holes (610 dia Franki Driven Cast-in-situ Piles) for piles with a diameter of (610 mm diameter) through material situated within the following successive depth ranges</t>
  </si>
  <si>
    <t>C12.1.5.1</t>
  </si>
  <si>
    <t>Augered holes</t>
  </si>
  <si>
    <t>0 m up to 10 m provided for in pay item C12.1.6</t>
  </si>
  <si>
    <t>Exceeding 10 m and up to 15 m</t>
  </si>
  <si>
    <t>Etc in increments of 5,0 m depths</t>
  </si>
  <si>
    <t>C12.1.5.2</t>
  </si>
  <si>
    <t>Bored piles</t>
  </si>
  <si>
    <t>Exceeding 15 m and up to 20 m</t>
  </si>
  <si>
    <t>Exceeding 20 m and up to 25 m</t>
  </si>
  <si>
    <t>C12.1.6</t>
  </si>
  <si>
    <t>Extra over item C12.1.5 irrespective of the depth, to form augered and bored pile holes through identified materials consisting of:</t>
  </si>
  <si>
    <t>C12.1.6.1</t>
  </si>
  <si>
    <t>Coarse gravel with a matrix content of less than (max. percentage indicated)</t>
  </si>
  <si>
    <t>C12.1.6.2</t>
  </si>
  <si>
    <t>Boulders (description of and maximum size indicated)</t>
  </si>
  <si>
    <t>C12.1.6.3</t>
  </si>
  <si>
    <t>Rock formation (description and class of rock indicated)</t>
  </si>
  <si>
    <t>C12.1.7</t>
  </si>
  <si>
    <t>Driving temporary casing for driven displacement piling systems (For 610 dia "Franki Driven" type cast in-situ piles) for forming holes for piles with a diameter of (610 mm diameter) through material situated within the following successive depth ranges:</t>
  </si>
  <si>
    <t>C12.1.7.1</t>
  </si>
  <si>
    <t>0 m up to 10 m</t>
  </si>
  <si>
    <t>C12.1.7.2</t>
  </si>
  <si>
    <t>C12.1.7.3</t>
  </si>
  <si>
    <t>C12.1.7.4</t>
  </si>
  <si>
    <t>C12.1.8</t>
  </si>
  <si>
    <t>Forming augered or bored pile holes through unidentified materials</t>
  </si>
  <si>
    <t>C12.1.9</t>
  </si>
  <si>
    <t>Forming augered or bored pile holes through obstructions</t>
  </si>
  <si>
    <t>C12.1.10</t>
  </si>
  <si>
    <t>Provision for and maintenance of bentonite head for underslurry piles</t>
  </si>
  <si>
    <t>C12.1.11</t>
  </si>
  <si>
    <t>Installing and removing temporary casings in augered holes for piles of (diameter indicated)</t>
  </si>
  <si>
    <t>C12.1.12</t>
  </si>
  <si>
    <t>Installing permanent pile casing for piles of (For 610 dia "Franki Driven" type cast in-situ piles)</t>
  </si>
  <si>
    <t>C12.1.13</t>
  </si>
  <si>
    <t>Extra over items C12.1.5 and v C12.1.7 for raking of piles:</t>
  </si>
  <si>
    <t>C12.1.13.1</t>
  </si>
  <si>
    <t>Holes for piles of (610mm dia franki-piles at 1:6 rake)</t>
  </si>
  <si>
    <t>C12.1.13.2</t>
  </si>
  <si>
    <t>Temporary casing for driven displacement pile systems (For 610 dia "Franki Driven" type cast in-situ piles at 1:6 rake)</t>
  </si>
  <si>
    <t>C12.1.14</t>
  </si>
  <si>
    <t>Forming bulbous bases for piles of (For 610 dia "Franki Driven" type cast in-situ piles)</t>
  </si>
  <si>
    <t>C12.1.15</t>
  </si>
  <si>
    <t>Steel reinforcement in cast in situ piles:</t>
  </si>
  <si>
    <t>C12.1.15.1</t>
  </si>
  <si>
    <t xml:space="preserve">Mild-steel bars </t>
  </si>
  <si>
    <t>C12.1.15.2</t>
  </si>
  <si>
    <t xml:space="preserve">High-yield-stress-steel bars </t>
  </si>
  <si>
    <t>C12.1.16</t>
  </si>
  <si>
    <t>Cast in situ concrete in piles, underreams, bulbous bases and sockets (class of concrete indicated)</t>
  </si>
  <si>
    <t>C12.1.17</t>
  </si>
  <si>
    <t>Extra over item C12.1.16 for concrete cast underwater</t>
  </si>
  <si>
    <t>C12.1.18</t>
  </si>
  <si>
    <t>Manufacturing, supplying and delivering prefabricated piles (type and size indicated)</t>
  </si>
  <si>
    <t>C12.1.19</t>
  </si>
  <si>
    <t>Installation of prefabricated piles (type and size indicated) through material situated within the following successive depth ranges:</t>
  </si>
  <si>
    <t>C12.1.19.1</t>
  </si>
  <si>
    <t>C12.1.19.2</t>
  </si>
  <si>
    <t>C12.1.19.3</t>
  </si>
  <si>
    <t>C12.1.20</t>
  </si>
  <si>
    <t>Installation of self-drilling micropiles (size indicated) through material situated within the following successive depth ranges:</t>
  </si>
  <si>
    <t>C12.1.20.1</t>
  </si>
  <si>
    <t>0 m up to 9,0 m</t>
  </si>
  <si>
    <t>C12.1.20.2</t>
  </si>
  <si>
    <t>Exceeding 9,0 m and up to 15 m</t>
  </si>
  <si>
    <t>C12.1.20.3</t>
  </si>
  <si>
    <t>Etc in increments of 3,0 m depths</t>
  </si>
  <si>
    <t>C12.1.21</t>
  </si>
  <si>
    <t>Driving temporary casings for driven displacement in piling systems or install prefabricated piles through identified or unidentified materials</t>
  </si>
  <si>
    <t>C12.1.22</t>
  </si>
  <si>
    <t>Extra over item C12.1.19 for raking of prefabricated piles (type, size and rake indicated)</t>
  </si>
  <si>
    <t>C12.1.23</t>
  </si>
  <si>
    <t>Splicing/coupling prefabricated piles for lengthening (size of pile indicated)</t>
  </si>
  <si>
    <t>C12.1.24</t>
  </si>
  <si>
    <t>Stripping/cutting the pile heads (type and diameter/size of pile indicated)</t>
  </si>
  <si>
    <t>C12.1.25</t>
  </si>
  <si>
    <t>Establishment on site for the load testing of piles</t>
  </si>
  <si>
    <t>C12.1.26</t>
  </si>
  <si>
    <t>Load tests on piles (compression/tension test, diameter/ size, specified, working load and pile type indicated)</t>
  </si>
  <si>
    <t>C12.1.27</t>
  </si>
  <si>
    <t>Establishment on site for core drilling</t>
  </si>
  <si>
    <t>C12.1.28</t>
  </si>
  <si>
    <t>Moving equipment to and assembling at each location where cores are to be drilled</t>
  </si>
  <si>
    <t>C12.1.29</t>
  </si>
  <si>
    <t>Drilling the cores (diameter indicated) in:</t>
  </si>
  <si>
    <t>C12.1.29.1</t>
  </si>
  <si>
    <t>Concrete</t>
  </si>
  <si>
    <t>C12.1.29.2</t>
  </si>
  <si>
    <t>Founding formation:</t>
  </si>
  <si>
    <t>(a) Irrespective of hardness</t>
  </si>
  <si>
    <t>C12.1.30</t>
  </si>
  <si>
    <t>Standing time for pile-installation frame</t>
  </si>
  <si>
    <t>hour (h)</t>
  </si>
  <si>
    <t>C12.1.31</t>
  </si>
  <si>
    <t>Pile Integrity Testing on augered/bored piles</t>
  </si>
  <si>
    <t>C12.1.31.1</t>
  </si>
  <si>
    <t>Providing and installing (50mm internal diameter ) mild steel tubes for “Cross Hole Sonic Logging” in all designated piles (three no. in a triangular configuration per pile)</t>
  </si>
  <si>
    <t>C12.1.31.2</t>
  </si>
  <si>
    <t>Carrying out of Impact Frequency Response (IFR) measurements or Sonic Tapping tests and interpretation of results (per pile diameter)</t>
  </si>
  <si>
    <t>C12.1.31.3</t>
  </si>
  <si>
    <t>Cross-Hole Sonic Logging tests and interpreted results (per pile diameter)</t>
  </si>
  <si>
    <t>C12.1.31.4</t>
  </si>
  <si>
    <t>Base integrity tests (per designated pile)</t>
  </si>
  <si>
    <t>C12.1.32</t>
  </si>
  <si>
    <t>Lateral support to excavations</t>
  </si>
  <si>
    <t>C12.1.32.1</t>
  </si>
  <si>
    <t>At location (to be indicated):</t>
  </si>
  <si>
    <t>(a) 0 to 3,0 m depth</t>
  </si>
  <si>
    <t>(b) 3,0 to 6,0 m depth</t>
  </si>
  <si>
    <t>C12.1.32.2</t>
  </si>
  <si>
    <t>At other locations (As indicated)</t>
  </si>
  <si>
    <t>C12.2</t>
  </si>
  <si>
    <t>GROUND ANCHORS</t>
  </si>
  <si>
    <t>C12.2.1</t>
  </si>
  <si>
    <t>Establishment on site for anchoring</t>
  </si>
  <si>
    <t>C12.2.2</t>
  </si>
  <si>
    <t>Re-establishment on site for additional work (type indicated)</t>
  </si>
  <si>
    <t>C12.2.3</t>
  </si>
  <si>
    <t>Provision of access to anchor positions</t>
  </si>
  <si>
    <t>C12.2.4</t>
  </si>
  <si>
    <t>Moving to, and setting up the equipment for drilling the holes at each position</t>
  </si>
  <si>
    <t>C12.2.5</t>
  </si>
  <si>
    <t>Drill holes with a diameter of (diameter indicated) to the specified depths and inclinations</t>
  </si>
  <si>
    <t>C12.2.6</t>
  </si>
  <si>
    <t>Installation of permanent casing (size and length indicated)</t>
  </si>
  <si>
    <t>C12.2.7</t>
  </si>
  <si>
    <t>Water tests</t>
  </si>
  <si>
    <t>C12.2.8</t>
  </si>
  <si>
    <t>Grouting and re-drilling the holes</t>
  </si>
  <si>
    <t>C12.2.9</t>
  </si>
  <si>
    <t>Cable anchor tendons:</t>
  </si>
  <si>
    <t>C12.2.9.1</t>
  </si>
  <si>
    <t>Free anchor length</t>
  </si>
  <si>
    <t>MN-m</t>
  </si>
  <si>
    <t>C12.2.9.2</t>
  </si>
  <si>
    <t>Fixed anchor length</t>
  </si>
  <si>
    <t>C12.2.10</t>
  </si>
  <si>
    <t>Anchorages and couplers:</t>
  </si>
  <si>
    <t>C12.2.10.1</t>
  </si>
  <si>
    <t>Anchorage at jacking end</t>
  </si>
  <si>
    <t>MN</t>
  </si>
  <si>
    <t>C12.2.10.2</t>
  </si>
  <si>
    <t>Coupler at jacking end</t>
  </si>
  <si>
    <t>C12.2.11</t>
  </si>
  <si>
    <t>Encasing the anchorages at the jacking end in concrete</t>
  </si>
  <si>
    <t>C12.2.12</t>
  </si>
  <si>
    <t>Performance monitoring of anchors</t>
  </si>
  <si>
    <t>C12.2.12.1</t>
  </si>
  <si>
    <t>Establishment of lift-off testing team and equipment</t>
  </si>
  <si>
    <t>C12.2.12.2</t>
  </si>
  <si>
    <t>Lift-off tests</t>
  </si>
  <si>
    <t>C12.2.13</t>
  </si>
  <si>
    <t>Establishment on the site for drilling of rockbolts, dowels, soil nails or mechanical anchors (type indicated)</t>
  </si>
  <si>
    <t>C12.2.14</t>
  </si>
  <si>
    <t>Move to and set up at each rockbolt, dowel, soil nail or mechanical anchor position</t>
  </si>
  <si>
    <t>C12.2.15</t>
  </si>
  <si>
    <t>Install, grout and protect soil nails or rock bolts (lengths indicated)</t>
  </si>
  <si>
    <t>C12.2.16</t>
  </si>
  <si>
    <t>Extra over for tensioning soil nails or rockbolts</t>
  </si>
  <si>
    <t>C12.2.17</t>
  </si>
  <si>
    <t>Apply rock bolt protection and camouflage</t>
  </si>
  <si>
    <t>C12.2.18</t>
  </si>
  <si>
    <t>Move to and set up at each mechanical driven tipping anchor/ mechanical screw anchor position (type indicated)</t>
  </si>
  <si>
    <t>C12.2.19</t>
  </si>
  <si>
    <t>Install mechanically driven tipping anchors / mechanical screw anchors (type and lengths indicated)</t>
  </si>
  <si>
    <t>C12.3</t>
  </si>
  <si>
    <t>GROUND IMPROVEMENT</t>
  </si>
  <si>
    <t>C12.3.1</t>
  </si>
  <si>
    <t>Site Establishment</t>
  </si>
  <si>
    <t>C12.3.1.1</t>
  </si>
  <si>
    <t>Geotechnical Grouting</t>
  </si>
  <si>
    <t>C12.3.1.2</t>
  </si>
  <si>
    <t>Jet Grouting</t>
  </si>
  <si>
    <t>C12.3.1.3</t>
  </si>
  <si>
    <t>Compaction Grouting</t>
  </si>
  <si>
    <t>C12.3.1.4</t>
  </si>
  <si>
    <t>Dynamic compaction</t>
  </si>
  <si>
    <t>C12.3.1.5</t>
  </si>
  <si>
    <t>Rapid impact compaction</t>
  </si>
  <si>
    <t>C12.3.1.6</t>
  </si>
  <si>
    <t>Vibration compaction</t>
  </si>
  <si>
    <t>C12.3.1.7</t>
  </si>
  <si>
    <t>Underpinning</t>
  </si>
  <si>
    <t>C12.3.1.8</t>
  </si>
  <si>
    <t>Preloading</t>
  </si>
  <si>
    <t>C12.3.1.9</t>
  </si>
  <si>
    <t>Basal reinforcement</t>
  </si>
  <si>
    <t>C12.3.2</t>
  </si>
  <si>
    <t>Moving to and setting up equipment at each position for:</t>
  </si>
  <si>
    <t>C12.3.2.1</t>
  </si>
  <si>
    <t>C12.3.2.2</t>
  </si>
  <si>
    <t>C12.3.2.3</t>
  </si>
  <si>
    <t>C12.3.2.4</t>
  </si>
  <si>
    <t>C12.3.2.5</t>
  </si>
  <si>
    <t>C12.3.2.6</t>
  </si>
  <si>
    <t>C12.3.2.7</t>
  </si>
  <si>
    <t>C12.3.2.8</t>
  </si>
  <si>
    <t>C12.3.2.9</t>
  </si>
  <si>
    <t>Basal treatment</t>
  </si>
  <si>
    <t>C12.3.3</t>
  </si>
  <si>
    <t>Setting out of works at treatment positions</t>
  </si>
  <si>
    <t>C12.3.4</t>
  </si>
  <si>
    <t>Grouting (Cement)</t>
  </si>
  <si>
    <t>C12.3.4.1</t>
  </si>
  <si>
    <t>Geotechnical grouting</t>
  </si>
  <si>
    <t>C12.3.4.2</t>
  </si>
  <si>
    <t>Jet grouting</t>
  </si>
  <si>
    <t>C12.3.4.3</t>
  </si>
  <si>
    <t>Compaction grouting</t>
  </si>
  <si>
    <t>C12.3.5</t>
  </si>
  <si>
    <t>Grouting (Fillers and Additives)</t>
  </si>
  <si>
    <t>C12.3.5.1</t>
  </si>
  <si>
    <t>C12.3.5.2</t>
  </si>
  <si>
    <t>Bentonite</t>
  </si>
  <si>
    <t>C12.3.5.3</t>
  </si>
  <si>
    <t>Other fillers (specify)</t>
  </si>
  <si>
    <t>C12.3.6</t>
  </si>
  <si>
    <t>Drilling of holes for geotechnical /compaction grouting (diameter and inclination indicated)</t>
  </si>
  <si>
    <t>C12.3.7</t>
  </si>
  <si>
    <t>Extra over for drilling through reinforced concrete</t>
  </si>
  <si>
    <t>C12.3.8</t>
  </si>
  <si>
    <t>Drilling holes for jet grouting to specified depths (depth ranges and inclinations to be specified)</t>
  </si>
  <si>
    <t>C12.3.9</t>
  </si>
  <si>
    <t>Installation of casing (diameter and inclination indicated)</t>
  </si>
  <si>
    <t>C12.3.10</t>
  </si>
  <si>
    <t>Installation of standpipes for geotechnical grouting</t>
  </si>
  <si>
    <t>C12.3.11</t>
  </si>
  <si>
    <t>Injection Grouting (type indicated)</t>
  </si>
  <si>
    <t>C12.3.12</t>
  </si>
  <si>
    <t>Extra-over items 12.3.4 and 12.3.5 for stage grouting (specify up-or downstage)</t>
  </si>
  <si>
    <t>C12.3.13</t>
  </si>
  <si>
    <t>Extra-over items 12.3.4 and 12.3.5 for jet grouting of widened sections or mushroom heads (position and width to be specified)</t>
  </si>
  <si>
    <t>C12.3.14</t>
  </si>
  <si>
    <t>Exposing test jet grouted columns</t>
  </si>
  <si>
    <t>C12.3.15</t>
  </si>
  <si>
    <t>Coring of jet grouted columns</t>
  </si>
  <si>
    <t>C12.3.15.1</t>
  </si>
  <si>
    <t>Setting up over completed jet grouted columns</t>
  </si>
  <si>
    <t>C12.3.15.2</t>
  </si>
  <si>
    <t>Drilling and core recovery (size indicated)</t>
  </si>
  <si>
    <t>C12.3.15.3</t>
  </si>
  <si>
    <t>Provision of core boxes</t>
  </si>
  <si>
    <t>C12.3.16</t>
  </si>
  <si>
    <t>Removal of jetting and drilling spoil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</si>
  <si>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.km</t>
    </r>
  </si>
  <si>
    <t>C12.3.17</t>
  </si>
  <si>
    <t>Performing dynamic compaction over (specify distance) utilising a (indicate mass) tonne pounder</t>
  </si>
  <si>
    <t>C12.3.17.1</t>
  </si>
  <si>
    <t>Primary prints</t>
  </si>
  <si>
    <t>blows</t>
  </si>
  <si>
    <t>C12.3.17.2</t>
  </si>
  <si>
    <t>Secondary prints</t>
  </si>
  <si>
    <t>C12.3.17.3</t>
  </si>
  <si>
    <t>Ironing prints</t>
  </si>
  <si>
    <t>C12.3.18</t>
  </si>
  <si>
    <t>Variation in number of blows</t>
  </si>
  <si>
    <t>C12.3.18.1</t>
  </si>
  <si>
    <t>C12.3.18.2</t>
  </si>
  <si>
    <t>C12.3.18.3</t>
  </si>
  <si>
    <t>C12.3.19</t>
  </si>
  <si>
    <t>Importing G7quality material from approved sources</t>
  </si>
  <si>
    <t>C12.3.20</t>
  </si>
  <si>
    <t>Importing dump rock for forming stone columns by dynamic compaction from approved sources</t>
  </si>
  <si>
    <t>C12.3.21</t>
  </si>
  <si>
    <t>Importing crushed rock for vibratory replacement from approved sources</t>
  </si>
  <si>
    <t>C12.3.22</t>
  </si>
  <si>
    <t>Water acceptance testing (permeability tests as specified)</t>
  </si>
  <si>
    <t>C12.3.23</t>
  </si>
  <si>
    <t>Plate load tests</t>
  </si>
  <si>
    <t>C12.3.24</t>
  </si>
  <si>
    <t>Establishment on site for</t>
  </si>
  <si>
    <t>C12.3.24.1</t>
  </si>
  <si>
    <t>DCP testing (depth indicated)</t>
  </si>
  <si>
    <t>C12.3.24.2</t>
  </si>
  <si>
    <t>CPT testing (depth indicated)</t>
  </si>
  <si>
    <t>C12.3.24.3</t>
  </si>
  <si>
    <t>DPSH testing (depth indicated)</t>
  </si>
  <si>
    <t>C12.3.25</t>
  </si>
  <si>
    <t>DCP, CPT and DPSH testing</t>
  </si>
  <si>
    <t>C12.3.25.1</t>
  </si>
  <si>
    <t>C12.3.25.2</t>
  </si>
  <si>
    <t>C12.3.25.3</t>
  </si>
  <si>
    <t>C12.3.26</t>
  </si>
  <si>
    <t>Continuous surface wave testing (CSW)</t>
  </si>
  <si>
    <t>C12.3.27</t>
  </si>
  <si>
    <t>Monitoring of instruments and earthworks by survey</t>
  </si>
  <si>
    <t>C12.3.28</t>
  </si>
  <si>
    <t>Supply and install rod settlement gauges</t>
  </si>
  <si>
    <t>C12.3.29</t>
  </si>
  <si>
    <t>Supply and install standpipe piezometers</t>
  </si>
  <si>
    <t>C12.3.30</t>
  </si>
  <si>
    <t>Supply and install pneumatic piezometers (lengths indicated)</t>
  </si>
  <si>
    <t>C12.3.31</t>
  </si>
  <si>
    <t>Supply and install inclinometer monitoring systems (lengths indicated)</t>
  </si>
  <si>
    <t>C12.3.32</t>
  </si>
  <si>
    <t>Supply and install pressure measuring loadcells (type and make specified)</t>
  </si>
  <si>
    <t>C12.4</t>
  </si>
  <si>
    <t>LATERAL SUPPORT</t>
  </si>
  <si>
    <t>C12.4.1</t>
  </si>
  <si>
    <t>C12.4.1.1</t>
  </si>
  <si>
    <t>Sheet Piling</t>
  </si>
  <si>
    <t>C12.4.1.2</t>
  </si>
  <si>
    <t>Diaphragm Walls</t>
  </si>
  <si>
    <t>C12.4.2</t>
  </si>
  <si>
    <t>Moving to and setting up equipment at sections or sites to be defined</t>
  </si>
  <si>
    <t>C12.4.2.1</t>
  </si>
  <si>
    <t>C12.4.2.2</t>
  </si>
  <si>
    <t>C12.4.3</t>
  </si>
  <si>
    <t>Setting out of works at sheet piling or diaphragm panel positions</t>
  </si>
  <si>
    <t>C12.4.4</t>
  </si>
  <si>
    <t>Sheet pile driving (individual sheet pile type or sheet panel extent specified)</t>
  </si>
  <si>
    <t>C12.4.5</t>
  </si>
  <si>
    <t>Sheet pile extraction</t>
  </si>
  <si>
    <t>C12.4.6</t>
  </si>
  <si>
    <t>Sheet pile and diaphragm wall supports (as specified)</t>
  </si>
  <si>
    <t>C12.4.6.1</t>
  </si>
  <si>
    <t>Props</t>
  </si>
  <si>
    <t>C12.4.6.2</t>
  </si>
  <si>
    <t>Anchors</t>
  </si>
  <si>
    <t>C12.4.6.3</t>
  </si>
  <si>
    <t>Tie-bars</t>
  </si>
  <si>
    <t>C12.4.7</t>
  </si>
  <si>
    <t>Sheet pile grouting</t>
  </si>
  <si>
    <t>C12.4.7.1</t>
  </si>
  <si>
    <t>Chemical grouting</t>
  </si>
  <si>
    <t>C12.4.7.2</t>
  </si>
  <si>
    <t>C12.4.7.3</t>
  </si>
  <si>
    <t>C12.4.8</t>
  </si>
  <si>
    <t>Concrete placed by tremie under slurry in diaphragm walls (class of concrete indicated)</t>
  </si>
  <si>
    <t>C12.4.9</t>
  </si>
  <si>
    <t>Partial Excavation of Panels</t>
  </si>
  <si>
    <t>C12.4.10</t>
  </si>
  <si>
    <t>Cement, additives, bentonite, aggregate and fillers )</t>
  </si>
  <si>
    <t>C12.4.10.1</t>
  </si>
  <si>
    <t>Cement</t>
  </si>
  <si>
    <t>C12.4.10.2</t>
  </si>
  <si>
    <t>C12.4.10.3</t>
  </si>
  <si>
    <t>Fine/ coarse aggregate (specify)</t>
  </si>
  <si>
    <t>C12.4.10.4</t>
  </si>
  <si>
    <t>C12.4.11</t>
  </si>
  <si>
    <t>Bentonite slurry re-use</t>
  </si>
  <si>
    <t>C12.4.12</t>
  </si>
  <si>
    <t>Steel reinforcement</t>
  </si>
  <si>
    <t>C12.4.13</t>
  </si>
  <si>
    <t>Exposing tops of selected concrete panels</t>
  </si>
  <si>
    <t>C12.4.14</t>
  </si>
  <si>
    <t>Coring of concrete panels</t>
  </si>
  <si>
    <t>C12.4.14.1</t>
  </si>
  <si>
    <t>Setting up at completed panels</t>
  </si>
  <si>
    <t>C12.4.14.2</t>
  </si>
  <si>
    <t>C12.4.14.3</t>
  </si>
  <si>
    <t>C12.4.14.4</t>
  </si>
  <si>
    <t>Extra-over for inclined drilling</t>
  </si>
  <si>
    <t xml:space="preserve">C12.5 </t>
  </si>
  <si>
    <t>SHOTCRETE</t>
  </si>
  <si>
    <t>C12.5.1</t>
  </si>
  <si>
    <t>Establishment on site</t>
  </si>
  <si>
    <t>C12.5.2</t>
  </si>
  <si>
    <t>Surface preparation for shotcreting</t>
  </si>
  <si>
    <t>C12.5.3</t>
  </si>
  <si>
    <t>Supply and installation of reinforcement:</t>
  </si>
  <si>
    <t>C12.5.3.1</t>
  </si>
  <si>
    <t>Welded steel mesh fabric (Ref. 395)</t>
  </si>
  <si>
    <t>C12.5.3.2</t>
  </si>
  <si>
    <t>Fibre (type indicated</t>
  </si>
  <si>
    <t>C12.5.3.3</t>
  </si>
  <si>
    <t>Other special reinforcement systems as specified</t>
  </si>
  <si>
    <t>C12.5.4</t>
  </si>
  <si>
    <t>Shotcrete (of specified thickness or volume):</t>
  </si>
  <si>
    <t>C12.5.4.1</t>
  </si>
  <si>
    <t>Flash/base coat (unreinforced) (specify thickness)</t>
  </si>
  <si>
    <t>C12.5.4.2</t>
  </si>
  <si>
    <t>Intermediate coat/s (specify thickness and number of layers)</t>
  </si>
  <si>
    <t>C12.5.4.3</t>
  </si>
  <si>
    <t>Final coat (specify thickness, pigmentation and finish</t>
  </si>
  <si>
    <t>C12.5.4.4</t>
  </si>
  <si>
    <t>Dental shotcrete</t>
  </si>
  <si>
    <t>C12.5.5</t>
  </si>
  <si>
    <t>Removal to spoil of material trimmed from slope</t>
  </si>
  <si>
    <t>C12.5.6</t>
  </si>
  <si>
    <t>Edge finishing of shotcrete</t>
  </si>
  <si>
    <t>C12.5.7</t>
  </si>
  <si>
    <t>Geopipe collectors and weepholes:</t>
  </si>
  <si>
    <t>C12.5.7.1</t>
  </si>
  <si>
    <t>50 mm diameter U-PVC weephole piping (specify length and class)</t>
  </si>
  <si>
    <t>C12.5.7.2</t>
  </si>
  <si>
    <t>Geopipe collectors (specify type, diameter and class)</t>
  </si>
  <si>
    <t>C12.5.7.3</t>
  </si>
  <si>
    <t>Other piping (specify type, diameter and class</t>
  </si>
  <si>
    <t>C12.5.8</t>
  </si>
  <si>
    <t>Geocomposite/geosynthetic drain as specified</t>
  </si>
  <si>
    <t>C12.6</t>
  </si>
  <si>
    <t>MECHANICALLY STABILISED FILL AND GABIONS</t>
  </si>
  <si>
    <t>C12.6.1</t>
  </si>
  <si>
    <t>Establishment on site for MSE</t>
  </si>
  <si>
    <t>C12.6.1.1</t>
  </si>
  <si>
    <t>For reinforced concrete facing</t>
  </si>
  <si>
    <t>C12.6.1.2</t>
  </si>
  <si>
    <t>For concrete block wall facing</t>
  </si>
  <si>
    <t>C12.6.1.3</t>
  </si>
  <si>
    <t>For metallic facing</t>
  </si>
  <si>
    <t>C12.6.2</t>
  </si>
  <si>
    <t>Excavation for wall base foundation</t>
  </si>
  <si>
    <t>C12.6.3</t>
  </si>
  <si>
    <t>Concrete for wall base foundation</t>
  </si>
  <si>
    <t>C12.6.4</t>
  </si>
  <si>
    <t>Reinforcing steel in wall base foundation</t>
  </si>
  <si>
    <t>C12.6.4.1</t>
  </si>
  <si>
    <t>C12.6.4.2</t>
  </si>
  <si>
    <t>C12.6.5</t>
  </si>
  <si>
    <t>Preparation of surface for laying metallic strips or geosynthetic</t>
  </si>
  <si>
    <t>C12.6.6</t>
  </si>
  <si>
    <t>Metallic reinforcing strips (section dimension indicated)</t>
  </si>
  <si>
    <t>C12.6.7</t>
  </si>
  <si>
    <t>Metallic reinforcing mesh (section dimension indicated)</t>
  </si>
  <si>
    <t>C12.6.8</t>
  </si>
  <si>
    <t>Polymer/ Geosynthetic reinforcing strips (section dimension indicated)</t>
  </si>
  <si>
    <t>C12.6.9</t>
  </si>
  <si>
    <t>Polymer/ Geosynthetic reinforcing sheet as specified</t>
  </si>
  <si>
    <t>C12.6.10</t>
  </si>
  <si>
    <t>Fixing mechanism to facings</t>
  </si>
  <si>
    <t>C12.6.10.1</t>
  </si>
  <si>
    <t>Strips</t>
  </si>
  <si>
    <t>C12.6.10.2</t>
  </si>
  <si>
    <t>Sheets</t>
  </si>
  <si>
    <t>C12.6.11</t>
  </si>
  <si>
    <t>Backfill (material type and compaction requirements indicated)</t>
  </si>
  <si>
    <t>C12.6.12</t>
  </si>
  <si>
    <t>Facings (type, size and thickness indicated)</t>
  </si>
  <si>
    <t>C12.6.12.1</t>
  </si>
  <si>
    <t>For reinforced concrete panel facing</t>
  </si>
  <si>
    <t>C12.6.12.2</t>
  </si>
  <si>
    <t>C12.6.12.3</t>
  </si>
  <si>
    <t>C12.6.13</t>
  </si>
  <si>
    <t>Drainage (type and size indicated)</t>
  </si>
  <si>
    <t>C12.6.14</t>
  </si>
  <si>
    <t>Foundation trench excavation:</t>
  </si>
  <si>
    <t>C12.6.14.1</t>
  </si>
  <si>
    <t>Excavating all material situated within the following depth ranges below the surface level</t>
  </si>
  <si>
    <t>0 m to 1,5 m</t>
  </si>
  <si>
    <t>Exceeding 1,5 m and up to 3,0 m</t>
  </si>
  <si>
    <t>Etc, in increments of 1,5 m</t>
  </si>
  <si>
    <t>C12.6.14.2</t>
  </si>
  <si>
    <t>Extra over sub-item C11.2.1.1 for excavation in hard material, irrespective of depth</t>
  </si>
  <si>
    <t>C12.6.14.3</t>
  </si>
  <si>
    <t>Excavating soft material within 1,5 m below the surface level using labour enhancement construction methods:</t>
  </si>
  <si>
    <t>C12.6.14.4</t>
  </si>
  <si>
    <t>Excavating intermediate material within 1,5 m below the surface level using labour enhancement construction methods:</t>
  </si>
  <si>
    <t>C12.6.15</t>
  </si>
  <si>
    <t>Surface preparation for bedding the gabions</t>
  </si>
  <si>
    <t>C12.6.16</t>
  </si>
  <si>
    <t>Gabions and mattresses:</t>
  </si>
  <si>
    <t>C12.6.16.1</t>
  </si>
  <si>
    <t>Galvanized gabion boxes (dimensions of box)</t>
  </si>
  <si>
    <t>C12.6.16.2</t>
  </si>
  <si>
    <t>Polymer coated gabion boxes (dimensions of box)</t>
  </si>
  <si>
    <t>C12.6.16.3</t>
  </si>
  <si>
    <t>Galvanized gabion mattresses (dimensions of mattress)</t>
  </si>
  <si>
    <t>C12.6.16.4</t>
  </si>
  <si>
    <t>Polymer coated gabion mattresses (dimensions of mattress)</t>
  </si>
  <si>
    <t>C12.6.17</t>
  </si>
  <si>
    <t>Geotextile (type indicated)</t>
  </si>
  <si>
    <t>C12.7</t>
  </si>
  <si>
    <t>TRENCHLESS METHODS</t>
  </si>
  <si>
    <t>C12.7.1</t>
  </si>
  <si>
    <t>Establishment on site for: (indicate type of operation: Pipe Jacking, Horizontal directional drilling, Pipe Ramming, or Micro-tunnelling)</t>
  </si>
  <si>
    <t>C12.7.2</t>
  </si>
  <si>
    <t>Moving to and setting up equipment at each position for (indicate type of operation)</t>
  </si>
  <si>
    <t>C12.7.3</t>
  </si>
  <si>
    <t>Installing holes (diameter, lining type indicated) to required length for (indicate type of operation)</t>
  </si>
  <si>
    <t>C12.7.4</t>
  </si>
  <si>
    <t>Penetrating unidentified obstructions/services (indicate type of operation, i.e. Pipe Jacking, Horizontal directional drilling, Pipe Ramming or Micro-tunnelling) for penetration of:</t>
  </si>
  <si>
    <t>C12.7.4.1</t>
  </si>
  <si>
    <t>Steel or iron</t>
  </si>
  <si>
    <t>C12.7.4.2</t>
  </si>
  <si>
    <t>C12.7.4.3</t>
  </si>
  <si>
    <t>Rock of UCS &gt; 3 MPa</t>
  </si>
  <si>
    <t>C12.8</t>
  </si>
  <si>
    <t>GROUND DRAINAGE</t>
  </si>
  <si>
    <t>C12.8.1</t>
  </si>
  <si>
    <t>C12.8.1.1</t>
  </si>
  <si>
    <t>Well point construction</t>
  </si>
  <si>
    <t>C12.8.1.2</t>
  </si>
  <si>
    <t>Horizontal drains</t>
  </si>
  <si>
    <t>C12.8.1.3</t>
  </si>
  <si>
    <t>Vertical drains (all types)</t>
  </si>
  <si>
    <t>C12.8.1.4</t>
  </si>
  <si>
    <t>Geosynthetic/Blanket drains</t>
  </si>
  <si>
    <t>C12.8.2</t>
  </si>
  <si>
    <t>Provision of access to drain positions (type indicated)</t>
  </si>
  <si>
    <t>C12.8.3</t>
  </si>
  <si>
    <t>Moving to, and setting up the equipment for drilling the holes at each well /horizontal/ sand drain position (type indicated)</t>
  </si>
  <si>
    <t>C12.8.4</t>
  </si>
  <si>
    <t>Moving to, and setting up the equipment for installing vertical drains at each drain position (size and type of drain indicated)</t>
  </si>
  <si>
    <t>C12.8.5</t>
  </si>
  <si>
    <t>Drill holes for wells (diameter indicated) to the required depth</t>
  </si>
  <si>
    <t>C12.8.6</t>
  </si>
  <si>
    <t>Drill holes for horizontal drains (inclination and diameter indicated) to the required depth</t>
  </si>
  <si>
    <t>C12.8.7</t>
  </si>
  <si>
    <t>Drill holes for vertical sand drains (diameter indicated) to the required depth</t>
  </si>
  <si>
    <t>C12.8.8</t>
  </si>
  <si>
    <t>Pre- drilling of holes for vertical drains (diameter indicated) to the required depth</t>
  </si>
  <si>
    <t>C12.8.9</t>
  </si>
  <si>
    <t>Installation of slotted drainage pipes for wells (size indicated)</t>
  </si>
  <si>
    <t>C12.8.10</t>
  </si>
  <si>
    <t>Installation of slotted drainage pipes for horizontal drains (size indicated).</t>
  </si>
  <si>
    <t>C12.8.11</t>
  </si>
  <si>
    <t>Installation of vertical drains (type/ size indicated)</t>
  </si>
  <si>
    <t>C12.8.12</t>
  </si>
  <si>
    <t>Filter sand for wells (type/ size indicated)</t>
  </si>
  <si>
    <t>C12.8.13</t>
  </si>
  <si>
    <t>River sand for vertical drains (source indicated)</t>
  </si>
  <si>
    <t>C12.8.14</t>
  </si>
  <si>
    <t>Provision and installation of submersible borehole pumps in designated wells</t>
  </si>
  <si>
    <t>C12.8.15</t>
  </si>
  <si>
    <t>Construction of base station for wells</t>
  </si>
  <si>
    <t>C12.9</t>
  </si>
  <si>
    <t>SLOPE PROTECTION MEASURES</t>
  </si>
  <si>
    <t>C12.9.1</t>
  </si>
  <si>
    <t>Barring down of rock surfaces within vertical height intervals (intervals stated)</t>
  </si>
  <si>
    <t>C12.9.2</t>
  </si>
  <si>
    <t>Cleaning of rock surfaces by high pressure air and water jetting equipment within the vertical height intervals (categories stated)</t>
  </si>
  <si>
    <t>C12.9.3</t>
  </si>
  <si>
    <t>Disposal of barred down and accumulated debris</t>
  </si>
  <si>
    <t>C12.9.4</t>
  </si>
  <si>
    <t>Supply and install wire mesh rockfall netting within vertical height intervals (intervals stated), galvanic requirements, roll width, wire thickness, tensile strength, weave, aperture, PVC coating and/or colouring indicated)</t>
  </si>
  <si>
    <t>C12.9.5</t>
  </si>
  <si>
    <t>Supply and Installation/erection of catch fencing (galvanic requirements, type, height, length and energy rating in kJ and location of fences indicated)</t>
  </si>
  <si>
    <t>C12.9.6</t>
  </si>
  <si>
    <t>Supply and installation/erection of additional anchor lengths for catch fences (differentiate between threadbar and wire rope anchor for different diameters)</t>
  </si>
  <si>
    <t>C12.9.7</t>
  </si>
  <si>
    <t>Gap filling under the catch fences (energy class stated)</t>
  </si>
  <si>
    <t>C12.9.8</t>
  </si>
  <si>
    <t>Supply and installation/erection of shallow landslide fencing (galvanic requirements, type, height, length and rating and fence length class interval</t>
  </si>
  <si>
    <t>C12.9.9</t>
  </si>
  <si>
    <t>Supply and install additional anchor lengths for shallow landslide fences (differentiate between threadbar and wire rope anchor for different diameters</t>
  </si>
  <si>
    <t>C12.9.10</t>
  </si>
  <si>
    <t>Gap filling under the shallow landslide fences (fence rating indicated)</t>
  </si>
  <si>
    <t>C12.9.11</t>
  </si>
  <si>
    <t>Supply and installation/erection of debris flow fencing (galvanic requirements, type, rating and location for each numbered fence indicated)</t>
  </si>
  <si>
    <t>C12.9.12</t>
  </si>
  <si>
    <t>Supply and install additional anchor lengths for debris flow fences (differentiate between threadbar and wire rope anchor for different diameters)</t>
  </si>
  <si>
    <t>C12.10</t>
  </si>
  <si>
    <t>HARD EXCAVATION BY BLASTING</t>
  </si>
  <si>
    <t>C12.10.1</t>
  </si>
  <si>
    <t>Excavation in hard rock using controlled blasting techniques</t>
  </si>
  <si>
    <t>C12.10.2</t>
  </si>
  <si>
    <t>Pre-splitting - base rate for holes @ 750 mm c/c</t>
  </si>
  <si>
    <t>C12.10.3</t>
  </si>
  <si>
    <t>Pre-splitting - compensation for additional holes</t>
  </si>
  <si>
    <t>C12.10.4</t>
  </si>
  <si>
    <t>Smooth blasting - base rate for holes @ 1500 mm c/c</t>
  </si>
  <si>
    <t>C12.10.5</t>
  </si>
  <si>
    <t>Smooth Blasting - compensation for additional holes</t>
  </si>
  <si>
    <t>C12.10.6</t>
  </si>
  <si>
    <t>Line Drilling - base rate for holes @ 300 mm c/c</t>
  </si>
  <si>
    <t>C12.10.7</t>
  </si>
  <si>
    <t>Line Drilling – compensation for additional holes</t>
  </si>
  <si>
    <t>C12.12</t>
  </si>
  <si>
    <t>CONSTRUCTION DEWATERING</t>
  </si>
  <si>
    <t>C12.12.1</t>
  </si>
  <si>
    <t>Establishment on site for construction dewatering</t>
  </si>
  <si>
    <t>C12.12.2</t>
  </si>
  <si>
    <t>Installing and commissioning all requisite plant and equipment to undertake dewatering by well system offered (type of well system to be nominated by tenderer)</t>
  </si>
  <si>
    <t>C12.12.3</t>
  </si>
  <si>
    <t>Operate and maintain well system (type of well system to be nominated by tenderer)</t>
  </si>
  <si>
    <t>(pumped) hrs</t>
  </si>
  <si>
    <t>C12.12.4</t>
  </si>
  <si>
    <t>Supply Install and remove discharge pipeline to the required depth (diameter and class indicated)</t>
  </si>
  <si>
    <t>C12.12.5</t>
  </si>
  <si>
    <t>Install ground observation wells to the required depth (diameter and class indicated)</t>
  </si>
  <si>
    <t>C12.12.6</t>
  </si>
  <si>
    <t>Monitoring of lowering of ground water levels</t>
  </si>
  <si>
    <t>C12.12.7</t>
  </si>
  <si>
    <t>Monitoring of potential settlements</t>
  </si>
  <si>
    <t>C12.12.8</t>
  </si>
  <si>
    <t>Monitoring quality of groundwater</t>
  </si>
  <si>
    <t>C12.12.8.1</t>
  </si>
  <si>
    <t>Monitoring of silt and fine sand</t>
  </si>
  <si>
    <t>C12.12.8.2</t>
  </si>
  <si>
    <t>Monitoring of groundwater chemistry and quality</t>
  </si>
  <si>
    <t>C13.1</t>
  </si>
  <si>
    <t>FOUNDATIONS</t>
  </si>
  <si>
    <t>C13.1.1</t>
  </si>
  <si>
    <t>Provision of designs and drawings of temporary works by an ECSA-registered Professional Engineer or Technologist or Geotechnical Engineer (foundation installation design):</t>
  </si>
  <si>
    <t>C13.1.2</t>
  </si>
  <si>
    <t>Additional foundation investigations:</t>
  </si>
  <si>
    <t>C13.1.2.1</t>
  </si>
  <si>
    <t>Provisional sum allowed for additional foundation investigations</t>
  </si>
  <si>
    <t>C13.1.2.2</t>
  </si>
  <si>
    <t>Handling costs and profit in respect of item C13.1.2.1</t>
  </si>
  <si>
    <t>C13.1.3</t>
  </si>
  <si>
    <t>Excavation:</t>
  </si>
  <si>
    <t>C13.1.3.1</t>
  </si>
  <si>
    <t>Excavating soft material situated within the following successive depth ranges:</t>
  </si>
  <si>
    <t>0 m up to 1,5 m</t>
  </si>
  <si>
    <t>&gt; 1,5 m and &lt; 3,0 m</t>
  </si>
  <si>
    <t>Etc. in increments of 1,5 m</t>
  </si>
  <si>
    <t>C13.1.3.2</t>
  </si>
  <si>
    <t>Extra over subitem C13.1.3.1 for excavation in hard material irrespective of depth</t>
  </si>
  <si>
    <t>C13.1.3.3</t>
  </si>
  <si>
    <t>Extra over subitem C13.1.3.1 for additional excavation required by the Engineer after excavation is complete</t>
  </si>
  <si>
    <t>C13.1.3.4</t>
  </si>
  <si>
    <t>Extra over subitem C13.1.3.1 for excavation by hand</t>
  </si>
  <si>
    <t>C13.1.3.5</t>
  </si>
  <si>
    <t>Extra over subitem C13.1.3.1 for excavation in restricted areas</t>
  </si>
  <si>
    <t>C13.1.4</t>
  </si>
  <si>
    <t>Excavation by labour enhanced methods:</t>
  </si>
  <si>
    <t>C13.1.4.1</t>
  </si>
  <si>
    <t>Excavate in soft material situated within the following successive depth ranges:</t>
  </si>
  <si>
    <t>C13.1.4.2</t>
  </si>
  <si>
    <t>Extra over item C13.1.3.1(a) for excavation in intermediate material</t>
  </si>
  <si>
    <t>C13.1.4.3</t>
  </si>
  <si>
    <t>Extra over item C13.1.3.1(a) for additional excavation required by the Engineer after excavation is complete</t>
  </si>
  <si>
    <t>C13.1.5</t>
  </si>
  <si>
    <t>Mass excavation within a restricted area (extra over item C13.1.3)</t>
  </si>
  <si>
    <t>C13.1.6</t>
  </si>
  <si>
    <t>C13.1.6.1</t>
  </si>
  <si>
    <t>C13.1.6.2</t>
  </si>
  <si>
    <t>Drainage</t>
  </si>
  <si>
    <t>C13.1.7</t>
  </si>
  <si>
    <t>Backfill to excavations utilising:</t>
  </si>
  <si>
    <t>C13.1.7.1</t>
  </si>
  <si>
    <t>Material from excavation</t>
  </si>
  <si>
    <t>C13.1.7.2</t>
  </si>
  <si>
    <t>Imported material</t>
  </si>
  <si>
    <t>C13.1.7.3</t>
  </si>
  <si>
    <t>Soil cement</t>
  </si>
  <si>
    <t>C13.1.8</t>
  </si>
  <si>
    <t>Backfill to excavations utilising labour:</t>
  </si>
  <si>
    <t>C13.1.8.1</t>
  </si>
  <si>
    <t>C13.1.8.2</t>
  </si>
  <si>
    <t>C13.1.8.3</t>
  </si>
  <si>
    <t>C13.1.9</t>
  </si>
  <si>
    <t>Fill within a restricted area (extra over item C5.2.2)</t>
  </si>
  <si>
    <t>C13.1.10</t>
  </si>
  <si>
    <t>Haul in excess of 1,0 km on excavated material and on material imported for backfill, foundation fill and fill for caissons</t>
  </si>
  <si>
    <t>C13.1.11</t>
  </si>
  <si>
    <t>Haul in excess of 50 metres on excavated material and on foundation fill for labour enhanced construction</t>
  </si>
  <si>
    <t>C13.1.12</t>
  </si>
  <si>
    <t>Overbreak in excavation in hard material:</t>
  </si>
  <si>
    <t>C13.1.13</t>
  </si>
  <si>
    <t>Overbreak in excavation in hard material for labour enhanced construction:</t>
  </si>
  <si>
    <t>C13.1.14</t>
  </si>
  <si>
    <t>Foundation fill consisting of:</t>
  </si>
  <si>
    <t>C13.1.14.1</t>
  </si>
  <si>
    <t>Rock fill</t>
  </si>
  <si>
    <t>C13.1.14.2</t>
  </si>
  <si>
    <t>Crushed-stone fill</t>
  </si>
  <si>
    <t>C13.1.14.3</t>
  </si>
  <si>
    <t>Compacted granular material</t>
  </si>
  <si>
    <t>C13.1.14.4</t>
  </si>
  <si>
    <t>Mass concrete (class 15/38)</t>
  </si>
  <si>
    <t>C13.1.14.5</t>
  </si>
  <si>
    <t>Concrete blinding (75 mm thickness and class 15/19)</t>
  </si>
  <si>
    <t>C13.1.14.6</t>
  </si>
  <si>
    <t>Plum concrete (class indicated)</t>
  </si>
  <si>
    <t>C13.1.15</t>
  </si>
  <si>
    <t>Foundation fill placed by labour enhanced methods consisting of:</t>
  </si>
  <si>
    <t>C13.1.15.1</t>
  </si>
  <si>
    <t>C13.1.15.2</t>
  </si>
  <si>
    <t>C13.1.15.3</t>
  </si>
  <si>
    <t>C13.1.15.4</t>
  </si>
  <si>
    <t>Mass concrete (class indicated)</t>
  </si>
  <si>
    <t>C13.1.15.5</t>
  </si>
  <si>
    <t>Concrete blinding (thickness and class of concrete indicated)</t>
  </si>
  <si>
    <t>C13.1.15.6</t>
  </si>
  <si>
    <t>C13.1.16</t>
  </si>
  <si>
    <t>Establishment on site for drilling of holes and grouting of rock fissures (32 mm dia. percussion drilling):</t>
  </si>
  <si>
    <t>C13.1.17</t>
  </si>
  <si>
    <t>Moving to and setting up equipment at each hole to be drilled for grouting:</t>
  </si>
  <si>
    <t>C13.1.18</t>
  </si>
  <si>
    <t>Drilling of holes for grouting (32 mm dia. for Y25 anchor bars at foundations amd caissons, 2.4m deep into bedrock):</t>
  </si>
  <si>
    <t>C13.1.19</t>
  </si>
  <si>
    <t>Grouting of rock fissures (Y25 dowels in bedrock using an approved cementitious non-shrink grout):</t>
  </si>
  <si>
    <t>C13.1.20</t>
  </si>
  <si>
    <t>Dowel bars:</t>
  </si>
  <si>
    <t>C13.1.20.1</t>
  </si>
  <si>
    <t>Drilling and preparation of holes (32 mm dia. for Y25 anchor bars at foundations amd caissons, 2.4m deep into bedrocK)</t>
  </si>
  <si>
    <t>C13.1.20.2</t>
  </si>
  <si>
    <t>Supply and installation of dowel bars (galvanized, Y25 dia, 2800mm long + bend of 200mm complete as shown on the drawings)</t>
  </si>
  <si>
    <t>C13.1.21</t>
  </si>
  <si>
    <t>Foundation lining (0.15 mm polyethylene sheeting):</t>
  </si>
  <si>
    <t>C13.1.22</t>
  </si>
  <si>
    <t>Foundation lining (type of material and thickness indicated), using labour enhanced methods</t>
  </si>
  <si>
    <t>C13.1.23</t>
  </si>
  <si>
    <t>Lateral support for excavations:</t>
  </si>
  <si>
    <t>C13.1.23.1</t>
  </si>
  <si>
    <t>Excavation or fill at (indicate location)</t>
  </si>
  <si>
    <t>0 to 2,5 m depth</t>
  </si>
  <si>
    <t>2,5 to 5,0 m depth</t>
  </si>
  <si>
    <t>Etc. at other locations</t>
  </si>
  <si>
    <t>C13.1.24</t>
  </si>
  <si>
    <t>Establishment on site for constructing caissons</t>
  </si>
  <si>
    <t>C13.1.25</t>
  </si>
  <si>
    <t>Formwork for caissons (class of finish indicated)</t>
  </si>
  <si>
    <t>C13.1.26</t>
  </si>
  <si>
    <t>Steel reinforcement for caissons:</t>
  </si>
  <si>
    <t>C13.1.26.1</t>
  </si>
  <si>
    <t>Mild-steel bars</t>
  </si>
  <si>
    <t>C13.1.26.2</t>
  </si>
  <si>
    <t>High-yield-stress-steel bars (type indicated)</t>
  </si>
  <si>
    <t>C13.1.27</t>
  </si>
  <si>
    <t>Cast in situ concrete in caissons and concrete seals (class of concrete indicated)</t>
  </si>
  <si>
    <t>C13.1.28</t>
  </si>
  <si>
    <t>Cutting edge for (diameter/ size indicated) caissons</t>
  </si>
  <si>
    <t>C13.1.29</t>
  </si>
  <si>
    <t>Sinking (diameter/size indicated) caissons through material situated within the following successive depth ranges:</t>
  </si>
  <si>
    <t>C13.1.29.1</t>
  </si>
  <si>
    <t>0 m up to 5,0 m</t>
  </si>
  <si>
    <t>C13.1.29.2</t>
  </si>
  <si>
    <t>Exceeding 5,0 m and up to 10 m</t>
  </si>
  <si>
    <t>C13.1.29.3</t>
  </si>
  <si>
    <t>Etc.in increments of 5,0 m depths</t>
  </si>
  <si>
    <t>C13.1.30</t>
  </si>
  <si>
    <t>Excavation for caissons:</t>
  </si>
  <si>
    <t>C13.1.30.1</t>
  </si>
  <si>
    <t>0 m up to 2,0 m</t>
  </si>
  <si>
    <t>Exceeding 2,0 m and up to 4,0 m</t>
  </si>
  <si>
    <t>Etc in increments of 2,0 m depths</t>
  </si>
  <si>
    <t>C13.1.30.2</t>
  </si>
  <si>
    <t>Extra over subitem C13.1.24.1 for excavation in hard material irrespective of depth</t>
  </si>
  <si>
    <t>C13.1.31</t>
  </si>
  <si>
    <t>Filling the caissons</t>
  </si>
  <si>
    <t>C13.1.32</t>
  </si>
  <si>
    <t>Stripping (size of caisson indicated) caisson heads</t>
  </si>
  <si>
    <t>C13.2</t>
  </si>
  <si>
    <t>FALSEWORK, FORMWORK AND CONCRETE FINISH</t>
  </si>
  <si>
    <t>C13.2.1</t>
  </si>
  <si>
    <t>Formwork to provide (class of finish indicated as F1, F2, F3 or board) surface finish to (description of member to which applicable)</t>
  </si>
  <si>
    <t>C13.2.2</t>
  </si>
  <si>
    <t>(a) Vertical formwork to provide (class of finish F1) surface finish to (Foundation to abutments and Piers)</t>
  </si>
  <si>
    <t>(b) Vertical formwork to provide (class of finish F2) surface finish to (Abutments, Piers and Deck)</t>
  </si>
  <si>
    <t>C13.2.3</t>
  </si>
  <si>
    <t>Horizontal formwork to provide (class of finish F2) surface finish to (Deck)</t>
  </si>
  <si>
    <t>C13.2.4</t>
  </si>
  <si>
    <t>Inclined formwork to provide (class of finish indicated as F1, F2, F3 or board) surface finish to (description of member to which applicable)</t>
  </si>
  <si>
    <t>C13.2.5</t>
  </si>
  <si>
    <t>Permanent formwork</t>
  </si>
  <si>
    <t>C13.2.5.1</t>
  </si>
  <si>
    <t>To form voids of (diameter/ size of void indicated) in (description of member to which applicable)</t>
  </si>
  <si>
    <t>C13.2.5.2</t>
  </si>
  <si>
    <t>Of 20 mm shutterboard</t>
  </si>
  <si>
    <t>C13.2.6</t>
  </si>
  <si>
    <t>Formwork to form open joints (between deck and abutments)</t>
  </si>
  <si>
    <t>C13.2.7</t>
  </si>
  <si>
    <t>Establishment on the site for sliding formwork operations</t>
  </si>
  <si>
    <t>C13.2.8</t>
  </si>
  <si>
    <t>Transporting to and setting up the sliding formwork assembly at (description of each structure)</t>
  </si>
  <si>
    <t>C13.2.9</t>
  </si>
  <si>
    <t>Forming the concrete by sliding formwork for (description of each structure and class of surface finish to exposed surfaces indicated)</t>
  </si>
  <si>
    <t>C13.2.10</t>
  </si>
  <si>
    <t>Provision of designs and drawings of falsework and formwork by an ECSA registered Professional Engineer or Technologist (description of member to which applicable)</t>
  </si>
  <si>
    <t>C13.3</t>
  </si>
  <si>
    <t>STEEL REINFORCEMENT</t>
  </si>
  <si>
    <t>C13.3.1</t>
  </si>
  <si>
    <t>Reinforcement for:</t>
  </si>
  <si>
    <t>C13.3.1.1</t>
  </si>
  <si>
    <t>(Description of portion of structure to which applicable):</t>
  </si>
  <si>
    <t>High-yield-stress-steel bars</t>
  </si>
  <si>
    <t>Welded Steel Fabric</t>
  </si>
  <si>
    <t>Stainless steel bars (type indicated)</t>
  </si>
  <si>
    <t>Other Materials (specify material)</t>
  </si>
  <si>
    <t>C13.3.1.2</t>
  </si>
  <si>
    <t>Etc. for other structures or parts of structures</t>
  </si>
  <si>
    <t>C13.3.2</t>
  </si>
  <si>
    <t>Mechanical couplers (type of coupler and diameter of bar indicated)</t>
  </si>
  <si>
    <t>C13.3.3</t>
  </si>
  <si>
    <t>Spacer ladders for (description of part of structure to which applicable)</t>
  </si>
  <si>
    <t>C13.3.4</t>
  </si>
  <si>
    <t>Extra-over item C13.3.1 (a), (b), etc. for galvanising of reinforcement</t>
  </si>
  <si>
    <t>C13.4</t>
  </si>
  <si>
    <t>CONCRETE</t>
  </si>
  <si>
    <t>C13.4.1</t>
  </si>
  <si>
    <t>Cast in situ concrete:</t>
  </si>
  <si>
    <t>C13.4.1.1</t>
  </si>
  <si>
    <t>Strength concrete (class C):</t>
  </si>
  <si>
    <t>Abutments and Piers, (Class 30/19)</t>
  </si>
  <si>
    <t>Bridge Deck, (Class 40/19)</t>
  </si>
  <si>
    <t>C13.4.1.2</t>
  </si>
  <si>
    <t>Durable concrete (class D):</t>
  </si>
  <si>
    <t>Indicate part of structure, class code and 28 day characteristic cylinder strength/characteristic compressive cube strength, environmental exposure and service life and nominal aggregate size e.g. Deck slab D35/45-XS1(100)-20</t>
  </si>
  <si>
    <t>Etc. For other parts of structure</t>
  </si>
  <si>
    <t>C13.4.1.3</t>
  </si>
  <si>
    <t>Prescribed-composition concrete (class P):</t>
  </si>
  <si>
    <t>Indicate part of structure, class code and 28 day characteristic cylinder strength/characteristic compressive cube strength and nominal aggregate size e.g. Piers P32/40-20</t>
  </si>
  <si>
    <t>Etc. for other parts of structure</t>
  </si>
  <si>
    <t>C13.4.2</t>
  </si>
  <si>
    <t>Labour enhanced cast in situ concrete (class of concrete and use or position in structure stated)</t>
  </si>
  <si>
    <t>C13.4.2.1</t>
  </si>
  <si>
    <t>Commercially- Sourced concrete</t>
  </si>
  <si>
    <t>C13.4.2.3</t>
  </si>
  <si>
    <t>Contractor-mixed concrete on site</t>
  </si>
  <si>
    <t>C13.4.3</t>
  </si>
  <si>
    <t>Extra over item C13.4.1 for the protection of concrete from adverse environmental conditions, if required:</t>
  </si>
  <si>
    <t>C13.4.3.1</t>
  </si>
  <si>
    <t>Indicate part of structure, class code and 28 day characteristic cylinder strength/characteristic compressive cube strength and nominal aggregate size e.g. Blinding C12/15-20</t>
  </si>
  <si>
    <t>Etc for other parts of structure</t>
  </si>
  <si>
    <t>C13.4.3.2</t>
  </si>
  <si>
    <t>C13.4.3.3</t>
  </si>
  <si>
    <t>C13.4.4</t>
  </si>
  <si>
    <t>Extra over item C13.4.2 for the protection of labour enhanced concrete from adverse environmental conditions</t>
  </si>
  <si>
    <t>C13.4.4.1</t>
  </si>
  <si>
    <t>(Class of concrete and use or position in structure stated):</t>
  </si>
  <si>
    <t>C13.4.5</t>
  </si>
  <si>
    <t>Curing and surface protection of cast in situ concrete, as and where specifically required:</t>
  </si>
  <si>
    <t>C13.4.5.1</t>
  </si>
  <si>
    <t>Indicate structural element and surface to be cured (Tenderer to specify method of curing):</t>
  </si>
  <si>
    <t>C13.4.5.2</t>
  </si>
  <si>
    <t>Etc for other parts of structure (Tenderer to specify method of curing)</t>
  </si>
  <si>
    <t>C13.4.6</t>
  </si>
  <si>
    <t>Curing and surface protection of labour enhanced cast in situ concrete</t>
  </si>
  <si>
    <t>C13.4.6.1</t>
  </si>
  <si>
    <t>Structural element and surface to be stated (Tenderer to specify method of curing)</t>
  </si>
  <si>
    <t>C13.4.7</t>
  </si>
  <si>
    <t>No-fines concrete (class NF):</t>
  </si>
  <si>
    <t>C13.4.7.1</t>
  </si>
  <si>
    <t>Cast in situ:</t>
  </si>
  <si>
    <t>Indicate class of no-fines concrete and portion of structure or use</t>
  </si>
  <si>
    <t>Etc for other classes of no-fines concrete and other portions of structures or uses</t>
  </si>
  <si>
    <t>C13.4.7.2</t>
  </si>
  <si>
    <t>Precast:</t>
  </si>
  <si>
    <t>Indicate class of no-fines concrete and describe unit with reference to drawing:</t>
  </si>
  <si>
    <t>Etc for other classes of no-fines concrete and units of other types and sizes</t>
  </si>
  <si>
    <t>C13.4.8</t>
  </si>
  <si>
    <t>Labour enhanced no fines concrete (Class NF)</t>
  </si>
  <si>
    <t>C13.4.8.1</t>
  </si>
  <si>
    <t>Cast in situ (class and portion of structure or use stated)</t>
  </si>
  <si>
    <t>C13.4.8.2</t>
  </si>
  <si>
    <t>Precast</t>
  </si>
  <si>
    <t>C13.4.9</t>
  </si>
  <si>
    <t>(a) Manufacturing precast concrete members (Pretensioned U-8 beams, length 25m, class 50/19 concrete, incl. pre-stressing and reinforcement complete as shown on the drawings)</t>
  </si>
  <si>
    <t>(b) Manufacturing precast concrete members (Pretensioned U-8 beams, length15m, class 50/19 concrete, incl. pre-stressing and reinforcement complete as shown on the drawings)</t>
  </si>
  <si>
    <t>C13.4.10</t>
  </si>
  <si>
    <t>Labour enhanced manufacture of precast concrete members (Description of member with reference to drawing)</t>
  </si>
  <si>
    <t>C13.4.11</t>
  </si>
  <si>
    <t>(a) Transporting and erecting precast concrete members (Pretensioned U-8 beams, length 25m, with weight = 39t/beam)</t>
  </si>
  <si>
    <t>(b) Transporting and erecting precast concrete members (Pretensioned U-8 beams, length15m, with weight = 23t/beam)</t>
  </si>
  <si>
    <t>C13.4.12</t>
  </si>
  <si>
    <t>Labour enhanced transporting and erecting precast concrete members (Description of member and approximate mass to be given)</t>
  </si>
  <si>
    <t>C13.4.13</t>
  </si>
  <si>
    <t>Complete demolition and disposal of existing structural concrete elements or parts existing structures:</t>
  </si>
  <si>
    <t>C13.4.13.1</t>
  </si>
  <si>
    <t>(Member Indicated)</t>
  </si>
  <si>
    <t>C13.4.13.2</t>
  </si>
  <si>
    <t>etc. for other members</t>
  </si>
  <si>
    <t>C13.4.14</t>
  </si>
  <si>
    <t>Controlled demolition of concrete from structural elements:</t>
  </si>
  <si>
    <t>C13.4.14.1</t>
  </si>
  <si>
    <t>C13.4.14.2</t>
  </si>
  <si>
    <t>PSC13.4.15</t>
  </si>
  <si>
    <t>Transportation of Engineer (2 persons, to and from Engineer's office) to inspect precast concrete members at manufacture site (each inspection event shall be a maximum duration of one (1) working day)</t>
  </si>
  <si>
    <t>C13.5</t>
  </si>
  <si>
    <t>PRESTRESSING</t>
  </si>
  <si>
    <t>C13.5.1</t>
  </si>
  <si>
    <t>Prestressing tendons:</t>
  </si>
  <si>
    <t>C13.5.1.1</t>
  </si>
  <si>
    <t>Longitudinal tendons</t>
  </si>
  <si>
    <t>C13.5.1.2</t>
  </si>
  <si>
    <t>Transverse tendons</t>
  </si>
  <si>
    <t>C13.5.1.3</t>
  </si>
  <si>
    <t>Vertical tendons</t>
  </si>
  <si>
    <t>C13.5.2</t>
  </si>
  <si>
    <t>C13.5.2.1</t>
  </si>
  <si>
    <t>C13.5.2.2</t>
  </si>
  <si>
    <t>Anchorage at dead end</t>
  </si>
  <si>
    <t>Mn</t>
  </si>
  <si>
    <t>C13.5.2.3</t>
  </si>
  <si>
    <t>C13.5.2.4</t>
  </si>
  <si>
    <t>Coupler at dead end</t>
  </si>
  <si>
    <t>C13.5.3</t>
  </si>
  <si>
    <t>Extra over item C13.5.2 for partially tensioning the tendons</t>
  </si>
  <si>
    <t>C13.6</t>
  </si>
  <si>
    <t>BEARINGS</t>
  </si>
  <si>
    <t>C13.6.1</t>
  </si>
  <si>
    <t>Bearings:</t>
  </si>
  <si>
    <t>C13.6.1.1</t>
  </si>
  <si>
    <t>Bearings (Elastomeric bearings, 300 x 150 x 61)</t>
  </si>
  <si>
    <t>C13.6.1.2</t>
  </si>
  <si>
    <t>Provision of Engineering drawings of proprietary bearings and certification after installation, by an ECSA Registered Professional Engineer or Technologist.</t>
  </si>
  <si>
    <t>C13.6.2</t>
  </si>
  <si>
    <t>Concrete Hinges</t>
  </si>
  <si>
    <t>C13.6.2.1</t>
  </si>
  <si>
    <t>(Description of hinge measured per metre)</t>
  </si>
  <si>
    <t>C13.6.2.2</t>
  </si>
  <si>
    <t>(Description of hinge measured by number)</t>
  </si>
  <si>
    <t>C13.6.3</t>
  </si>
  <si>
    <t>Bearing strips ( two layers of 3-ply roofing felt)</t>
  </si>
  <si>
    <t>C13.6.4</t>
  </si>
  <si>
    <t>Dowels or guides ( 40mm dia, 1000 mm long stainless steel bars complete as shown on the drawings)</t>
  </si>
  <si>
    <t>C13.6.5</t>
  </si>
  <si>
    <t>Specialist proprietary bearings:</t>
  </si>
  <si>
    <t>C13.6.5.1</t>
  </si>
  <si>
    <t>Prime cost sum allowed for purchasing and taking delivery of bearing</t>
  </si>
  <si>
    <t>Prime Cost</t>
  </si>
  <si>
    <t>C13.6.5.2</t>
  </si>
  <si>
    <t>Percentage on prime cost sum for charges and profit</t>
  </si>
  <si>
    <t>C13.6.6</t>
  </si>
  <si>
    <t>Installing the proprietary bearings (description of each type, and state class)</t>
  </si>
  <si>
    <t>C13.7</t>
  </si>
  <si>
    <t>JOINTS</t>
  </si>
  <si>
    <t>C13.7.1</t>
  </si>
  <si>
    <t>Expansion joints:</t>
  </si>
  <si>
    <t>C13.7.1.1</t>
  </si>
  <si>
    <t>Description of joint measured square per metre)</t>
  </si>
  <si>
    <t>10 mm thick bitumen impregnated fibreboard</t>
  </si>
  <si>
    <t>30mm thick expanded polystyrene</t>
  </si>
  <si>
    <t>C13.7.1.2</t>
  </si>
  <si>
    <t>(Description of joint measured by number)</t>
  </si>
  <si>
    <t>C13.7.2</t>
  </si>
  <si>
    <t>Filled joints:</t>
  </si>
  <si>
    <t>C13.7.2.1</t>
  </si>
  <si>
    <t>(Description of joint and thickness of joint filler for joints measured per square metre)</t>
  </si>
  <si>
    <t>C13.7.2.2</t>
  </si>
  <si>
    <t>(Description of joint and thickness of joint filler for joints measured per metre)</t>
  </si>
  <si>
    <t>C13.7.3</t>
  </si>
  <si>
    <t>Unfilled joints:</t>
  </si>
  <si>
    <t>C13.7.3.1</t>
  </si>
  <si>
    <t>(Description of joint for joints measured per square metre)</t>
  </si>
  <si>
    <t>C13.7.3.2</t>
  </si>
  <si>
    <t>(Description of joint for joints measured per linear metre)</t>
  </si>
  <si>
    <t>C13.7.4</t>
  </si>
  <si>
    <t>Sealing joints with:</t>
  </si>
  <si>
    <t>C13.7.4.1</t>
  </si>
  <si>
    <t>Sealant (Approved highway Silicon Sealant, 30 x 20 mm)</t>
  </si>
  <si>
    <t>C13.7.4.2</t>
  </si>
  <si>
    <t>Waterstop (description of joint, waterstop and size)</t>
  </si>
  <si>
    <t>C13.7.5</t>
  </si>
  <si>
    <t>Supply and installation of Agrément South Africa certified proprietary expansion joints</t>
  </si>
  <si>
    <t>C13.7.5.1</t>
  </si>
  <si>
    <t>Claw and other modular joints in nosings</t>
  </si>
  <si>
    <t>Type of joint and movement range specified</t>
  </si>
  <si>
    <t>C13.7.5.2</t>
  </si>
  <si>
    <t>Asphaltic plug type joints</t>
  </si>
  <si>
    <t>150 x 50 mm</t>
  </si>
  <si>
    <t>300 x 50 mm</t>
  </si>
  <si>
    <t>400 x 75 mm</t>
  </si>
  <si>
    <t>500 x 75 mm</t>
  </si>
  <si>
    <t>500 x 100 mm</t>
  </si>
  <si>
    <t>(other dimensions as specified)</t>
  </si>
  <si>
    <t>Extra over for variation in joint depth of asphaltic joints</t>
  </si>
  <si>
    <t>C13.7.5.3</t>
  </si>
  <si>
    <t>Provision of Engineering Drawings of proprietary joints and certification after installation by an ECSA registered professional Engineer of technologist</t>
  </si>
  <si>
    <t>C13.7.6</t>
  </si>
  <si>
    <t>Joint terminations in:</t>
  </si>
  <si>
    <t>C13.7.6.1</t>
  </si>
  <si>
    <t>Barriers and Parapets (type of joint indicated)</t>
  </si>
  <si>
    <t>C13.7.6.2</t>
  </si>
  <si>
    <t>Sidewalks (type of joint indicated)</t>
  </si>
  <si>
    <t>C13.7.7</t>
  </si>
  <si>
    <t>Cover plates (non-metallic) in barriers, parapets and sidewalks where specified on the drawings in:</t>
  </si>
  <si>
    <t>C13.7.7.1</t>
  </si>
  <si>
    <t>C13.7.7.2</t>
  </si>
  <si>
    <t>C13.7.8</t>
  </si>
  <si>
    <t>Additional water tests for joints ordered by the Engineer</t>
  </si>
  <si>
    <t>C13.7.9</t>
  </si>
  <si>
    <t>Specialist proprietary expansion joints:</t>
  </si>
  <si>
    <t>C13.7.9.1</t>
  </si>
  <si>
    <t>Prime cost sum allowed for purchasing and taking delivery of expansion joints</t>
  </si>
  <si>
    <t>Pime Cost</t>
  </si>
  <si>
    <t>C13.7.9.2</t>
  </si>
  <si>
    <t>C13.7.10</t>
  </si>
  <si>
    <t>Installation of specialist proprietary expansion joints:</t>
  </si>
  <si>
    <t>C13.7.10.1</t>
  </si>
  <si>
    <t>(Description of joint measured per metre)</t>
  </si>
  <si>
    <t>C13.7.10.2</t>
  </si>
  <si>
    <t>C13.8</t>
  </si>
  <si>
    <t>ANCILLARY STRUCTURAL ELEMENTS</t>
  </si>
  <si>
    <t>C13.8.1</t>
  </si>
  <si>
    <t>Concrete barriers and parapets (refer to drawings)</t>
  </si>
  <si>
    <t>C13.8.1.1</t>
  </si>
  <si>
    <t>Barriers</t>
  </si>
  <si>
    <t>C13.8.1.2</t>
  </si>
  <si>
    <t>Parapets</t>
  </si>
  <si>
    <t>C13.8.2</t>
  </si>
  <si>
    <t>End blocks (length indicated)</t>
  </si>
  <si>
    <t>C13.8.3</t>
  </si>
  <si>
    <t>Concrete transition blocks (length indicated)</t>
  </si>
  <si>
    <t>C13.8.4</t>
  </si>
  <si>
    <t>Concrete pedestrian railings</t>
  </si>
  <si>
    <t>C13.8.5</t>
  </si>
  <si>
    <t>Steel railings (type described)</t>
  </si>
  <si>
    <t>C13.8.6</t>
  </si>
  <si>
    <t>Service ducts in structures</t>
  </si>
  <si>
    <t>C13.8.6.1</t>
  </si>
  <si>
    <t>Type and size (diameter)</t>
  </si>
  <si>
    <t>C13.8.6.2</t>
  </si>
  <si>
    <t>Joint in ducts at bridge deck expansion joints</t>
  </si>
  <si>
    <t>C13.8.7</t>
  </si>
  <si>
    <t>Numbers for structures: (refer to drawings)</t>
  </si>
  <si>
    <t>C13.8.7.1</t>
  </si>
  <si>
    <t>Number plates</t>
  </si>
  <si>
    <t>C13.8.7.2</t>
  </si>
  <si>
    <t>Painted numbers</t>
  </si>
  <si>
    <t>C13.8.7.3</t>
  </si>
  <si>
    <t>Numbers formed in concrete</t>
  </si>
  <si>
    <t>C13.8.7.4</t>
  </si>
  <si>
    <t>Numbers on concrete pedestals</t>
  </si>
  <si>
    <t>C13.8.8</t>
  </si>
  <si>
    <t>Cast in situ no-fines concrete (class of concrete indicated)</t>
  </si>
  <si>
    <t>C13.8.9</t>
  </si>
  <si>
    <t>Precast no-fines concrete units (class of concrete and description of unit)</t>
  </si>
  <si>
    <t>C13.8.10</t>
  </si>
  <si>
    <t>Drainage pipes and weep holes:</t>
  </si>
  <si>
    <t>C13.8.10.1</t>
  </si>
  <si>
    <t>Drainage pipes:</t>
  </si>
  <si>
    <t>(Type and size indicated)</t>
  </si>
  <si>
    <t>C13.8.10.2</t>
  </si>
  <si>
    <t>Weep holes:</t>
  </si>
  <si>
    <t>50 mm diameter uPVC class 6 pipe</t>
  </si>
  <si>
    <t>C13.8.11</t>
  </si>
  <si>
    <t>Drainage gulley’s (description of each type given)</t>
  </si>
  <si>
    <t>C13.8.12</t>
  </si>
  <si>
    <t>Synthetic-fibre filter fabric (Bidim grade A4 or approved equivalent)</t>
  </si>
  <si>
    <t>C13.8.13</t>
  </si>
  <si>
    <t>Concrete channels adjoining structural works (size indicated)</t>
  </si>
  <si>
    <t>C13.8.14</t>
  </si>
  <si>
    <t>Crushed stone in drainage strips (19mm stone</t>
  </si>
  <si>
    <t>C13.8.15</t>
  </si>
  <si>
    <t>Drainage strips (type, size and grade indicated)</t>
  </si>
  <si>
    <t>C13.8.16</t>
  </si>
  <si>
    <t>Perforated drainage pipes:</t>
  </si>
  <si>
    <t>C13.8.16.1</t>
  </si>
  <si>
    <t>Size (diameter) and type of pipe wrapped in synthetic – filter fabric as specified (describe type, grade etc.)</t>
  </si>
  <si>
    <t>C13.8.17</t>
  </si>
  <si>
    <t>Supplying and installing bolt groups complete with electrification brackets:</t>
  </si>
  <si>
    <t>C13.8.17.1</t>
  </si>
  <si>
    <t>Single-bolt groups</t>
  </si>
  <si>
    <t>C13.8.17.2</t>
  </si>
  <si>
    <t>Double-bolt groups</t>
  </si>
  <si>
    <t>C13.9</t>
  </si>
  <si>
    <t>STRUCTURAL STEELWORK FOR MINOR STRUCTURES</t>
  </si>
  <si>
    <t>C13.9.1</t>
  </si>
  <si>
    <t>Structural steel:</t>
  </si>
  <si>
    <t>C13.9.1.1</t>
  </si>
  <si>
    <t>(Structure/article described)</t>
  </si>
  <si>
    <t>C13.9.1.2</t>
  </si>
  <si>
    <t>C13.9.1.3</t>
  </si>
  <si>
    <t>C13.9.2</t>
  </si>
  <si>
    <t>Anchor bolts:</t>
  </si>
  <si>
    <t>C13.9.2.1</t>
  </si>
  <si>
    <t>(Description of each assembly, and grade/type of steel, diameter and length indicated)</t>
  </si>
  <si>
    <t>C13.9.2.2</t>
  </si>
  <si>
    <t>C13.9.3</t>
  </si>
  <si>
    <t>Corrosion protection:</t>
  </si>
  <si>
    <t>C13.9.3.1</t>
  </si>
  <si>
    <t>Sprayed-on metal:</t>
  </si>
  <si>
    <t>(Type of metal and thickness or type symbol of coating indicated)</t>
  </si>
  <si>
    <t>C13.9.3.2</t>
  </si>
  <si>
    <t>Galvanising</t>
  </si>
  <si>
    <t>C13.11</t>
  </si>
  <si>
    <t>STRUCTURAL STEELWORK FOR MAJOR STRUCTURES</t>
  </si>
  <si>
    <t>C13.11.1</t>
  </si>
  <si>
    <t>Supply, fabrication and erection of steelwork (location, member, grade and type identified)</t>
  </si>
  <si>
    <t>C13.11.2</t>
  </si>
  <si>
    <t>Miscellaneous metalwork (location and member to be specified)</t>
  </si>
  <si>
    <t>C13.12</t>
  </si>
  <si>
    <t>STRUCTURAL STEEL PROTECTIVE TREATMENT OF MAJOR STRUCTURES</t>
  </si>
  <si>
    <t>C13.12.1</t>
  </si>
  <si>
    <t>Steelwork protective system:</t>
  </si>
  <si>
    <t>C13.12.1.1</t>
  </si>
  <si>
    <t>(system and location to be specified)</t>
  </si>
  <si>
    <t>C13.12.1.2</t>
  </si>
  <si>
    <t>C13.13</t>
  </si>
  <si>
    <t>INCREMENTAL LAUNCHING OF BRIDGE DECKS</t>
  </si>
  <si>
    <t>C13.13.1</t>
  </si>
  <si>
    <t>Temporary bridge segment casting yard:</t>
  </si>
  <si>
    <t>C13.13.1.1</t>
  </si>
  <si>
    <t>Installation (Description of Structure)</t>
  </si>
  <si>
    <t>C13.13.2</t>
  </si>
  <si>
    <t>Cover to casting area:</t>
  </si>
  <si>
    <t>C13.13.2.1</t>
  </si>
  <si>
    <t>Provide cover (Description of Structure)</t>
  </si>
  <si>
    <t>C13.13.2.2</t>
  </si>
  <si>
    <t>Re-use (Description of Structure)</t>
  </si>
  <si>
    <t>C13.13.3</t>
  </si>
  <si>
    <t>Launching girder:</t>
  </si>
  <si>
    <t>C13.13.3.1</t>
  </si>
  <si>
    <t>Provide launching girder (Description of Structure)</t>
  </si>
  <si>
    <t>C13.13.3.2</t>
  </si>
  <si>
    <t>C13.13.4</t>
  </si>
  <si>
    <t>Formwork assembly:</t>
  </si>
  <si>
    <t>C13.13.4.1</t>
  </si>
  <si>
    <t>Supply formwork assembly (Description of Structure)</t>
  </si>
  <si>
    <t>C13.13.4.2</t>
  </si>
  <si>
    <t>C13.13.5</t>
  </si>
  <si>
    <t>Launching equipment:</t>
  </si>
  <si>
    <t>C13.13.5.1</t>
  </si>
  <si>
    <t>Supply launching equipment (Description of Structure)</t>
  </si>
  <si>
    <t>C13.13.5.2</t>
  </si>
  <si>
    <t>C13.13.6</t>
  </si>
  <si>
    <t>Temporary bearings, side guides and launching pads:</t>
  </si>
  <si>
    <t>C13.13.6.1</t>
  </si>
  <si>
    <t>Supply temporary bearings</t>
  </si>
  <si>
    <t>C13.13.6.2</t>
  </si>
  <si>
    <t>Supply side guides</t>
  </si>
  <si>
    <t>C13.13.6.3</t>
  </si>
  <si>
    <t>Re-use of temporary bearings</t>
  </si>
  <si>
    <t>C13.13.6.4</t>
  </si>
  <si>
    <t>Re-use of side guides</t>
  </si>
  <si>
    <t>C13.13.7</t>
  </si>
  <si>
    <t>Platforms:</t>
  </si>
  <si>
    <t>C13.13.7.1</t>
  </si>
  <si>
    <t>Supply platforms (Description of Structure)</t>
  </si>
  <si>
    <t>C13.13.7.2</t>
  </si>
  <si>
    <t>C13.13.8</t>
  </si>
  <si>
    <t>Stay system for piers:</t>
  </si>
  <si>
    <t>C13.13.8.1</t>
  </si>
  <si>
    <t>Pier (description)</t>
  </si>
  <si>
    <t>C13.13.9</t>
  </si>
  <si>
    <t>Launching of deck segments:</t>
  </si>
  <si>
    <t>C13.13.9.1</t>
  </si>
  <si>
    <t>Structure (description) deck segments</t>
  </si>
  <si>
    <t>C13.13.10</t>
  </si>
  <si>
    <t>Temporary piers including piles and pilecap:</t>
  </si>
  <si>
    <t>C13.13.10.1</t>
  </si>
  <si>
    <t>Temporary piers (description)</t>
  </si>
  <si>
    <t>C13.14</t>
  </si>
  <si>
    <t>SPECIALIST STRUCTURES</t>
  </si>
  <si>
    <t>C14.1</t>
  </si>
  <si>
    <t>ACCESS FOR BRIDGE REHABILITATION</t>
  </si>
  <si>
    <t>C14.1.1</t>
  </si>
  <si>
    <t>Temporary access structures and work platforms (by element)</t>
  </si>
  <si>
    <t>C14.1.1.1</t>
  </si>
  <si>
    <t>Access and platforms to locations as described as well as dismantling and removal at completion (heights assessed by contractor)</t>
  </si>
  <si>
    <t>(Description of bridge or structure give)</t>
  </si>
  <si>
    <t>(Element of work requiring access described)</t>
  </si>
  <si>
    <t>(Etc. for other elements of work)</t>
  </si>
  <si>
    <t>Etc. for other bridges and structures</t>
  </si>
  <si>
    <t>C14.1.2</t>
  </si>
  <si>
    <t>Mobile access units</t>
  </si>
  <si>
    <t>C14.1.2.1</t>
  </si>
  <si>
    <t>Establishment of mobile access unit on site (description of type of unit)</t>
  </si>
  <si>
    <t>C14.1.2.2</t>
  </si>
  <si>
    <t>Setting up of mobile access unit at each structure location and removal after completion</t>
  </si>
  <si>
    <t>C14.1.2.3</t>
  </si>
  <si>
    <t>Operation of mobile access unit during repair work at each location (structure)</t>
  </si>
  <si>
    <t>Days</t>
  </si>
  <si>
    <t>C14.1.2.4</t>
  </si>
  <si>
    <t>Operation of mobile access unit during inspections by the Engineer</t>
  </si>
  <si>
    <t>h</t>
  </si>
  <si>
    <t>C14.1.2.5</t>
  </si>
  <si>
    <t>De-establishment and removal of mobile access unit from site after completion of work</t>
  </si>
  <si>
    <t>C14.1.3</t>
  </si>
  <si>
    <t>Access at end of defects liability period (decription and location)</t>
  </si>
  <si>
    <t>C14.1.4</t>
  </si>
  <si>
    <t>Attendance by (relevant authority)</t>
  </si>
  <si>
    <t>C14.1.4.1</t>
  </si>
  <si>
    <t>Prime cost sum to allow for attendance by relevant authority to obtain access near electrified railway lines or other relevant authorities as required (gice description of bridge)</t>
  </si>
  <si>
    <t>C14.1.4.2</t>
  </si>
  <si>
    <t>Percentage on prime cost for charges and profit</t>
  </si>
  <si>
    <t>C14.1.5</t>
  </si>
  <si>
    <t>Provision of designs and drawings of access structures and platforms by an ECSA Registered Professional Engineer or Technologist (description of member to which is applicable)</t>
  </si>
  <si>
    <t>C14.1.6</t>
  </si>
  <si>
    <t>Provision of a safety gantry with warning system (description of type of gantry, size and location)</t>
  </si>
  <si>
    <t>C14.1.7</t>
  </si>
  <si>
    <t>Accommodation of Vehicular and Pedestrian Traffic at Access Structures</t>
  </si>
  <si>
    <t>C14.2</t>
  </si>
  <si>
    <t>CORROSION SURVEY METHODS AND TESTING OF NEAR SURFACE CONCRETE PROPERTIES</t>
  </si>
  <si>
    <t>C14.2.1</t>
  </si>
  <si>
    <t>Delamination Survey:</t>
  </si>
  <si>
    <t>C14.2.1.1</t>
  </si>
  <si>
    <t>using hammer tapping technique to (description)</t>
  </si>
  <si>
    <t>C14.2.1.2</t>
  </si>
  <si>
    <t>using chain drag technique to (description)</t>
  </si>
  <si>
    <t>C14.2.1.3</t>
  </si>
  <si>
    <t>using extracted core samples (description of location, core size and length)</t>
  </si>
  <si>
    <t>C14.2.1.4</t>
  </si>
  <si>
    <t>C14.2.2</t>
  </si>
  <si>
    <t>Concrete cover survey</t>
  </si>
  <si>
    <t>C14.2.2.1</t>
  </si>
  <si>
    <t>(description and location on structure)</t>
  </si>
  <si>
    <t>C14.2.3</t>
  </si>
  <si>
    <t>Concrete compressive strength</t>
  </si>
  <si>
    <t>C14.2.3.1</t>
  </si>
  <si>
    <t>C14.2.3.2</t>
  </si>
  <si>
    <t>C14.2.4</t>
  </si>
  <si>
    <t>Carbonation depth testing</t>
  </si>
  <si>
    <t>C14.2.4.1</t>
  </si>
  <si>
    <t>using extracted core samples or fragment removed for (description of location, core size and length)</t>
  </si>
  <si>
    <t>C14.2.5</t>
  </si>
  <si>
    <t>Chloride profile test</t>
  </si>
  <si>
    <t>C14.2.5.1</t>
  </si>
  <si>
    <t>C14.2.6</t>
  </si>
  <si>
    <t>Half-cell potential measurements</t>
  </si>
  <si>
    <t>C14.2.6.1</t>
  </si>
  <si>
    <t>C14.2.7</t>
  </si>
  <si>
    <t>Surface resistivity measurements</t>
  </si>
  <si>
    <t>C14.2.7.1</t>
  </si>
  <si>
    <t>C14.2.8</t>
  </si>
  <si>
    <t>Corrosion rate measurements</t>
  </si>
  <si>
    <t>C14.2.8.1</t>
  </si>
  <si>
    <t>C14.3</t>
  </si>
  <si>
    <t>DEMOLITION AND REMOVAL OF STRUCTURAL CONCRETE AND STEELWORK</t>
  </si>
  <si>
    <t>C14.3.1</t>
  </si>
  <si>
    <t>Demolition of concrete members or elements</t>
  </si>
  <si>
    <t>C14.3.1.1</t>
  </si>
  <si>
    <t>C14.3.1.2</t>
  </si>
  <si>
    <t>C14.3.2</t>
  </si>
  <si>
    <t>Demolition of concrete members or elements by labour enhanced construction</t>
  </si>
  <si>
    <t>C14.3.2.1</t>
  </si>
  <si>
    <t>C14.3.2.2</t>
  </si>
  <si>
    <t>C14.3.3</t>
  </si>
  <si>
    <t>Demolition of structural steel structures, members or elements (location and description)</t>
  </si>
  <si>
    <t>C14.3.3.1</t>
  </si>
  <si>
    <t>C14.3.3.2</t>
  </si>
  <si>
    <t>C14.3.4</t>
  </si>
  <si>
    <t>Demolition of structural steel structures, members or elements by labour optimised construction (location and description)</t>
  </si>
  <si>
    <t>C14.3.4.1</t>
  </si>
  <si>
    <t>C14.3.4.2</t>
  </si>
  <si>
    <t>C14.3.5</t>
  </si>
  <si>
    <t>Removal of metal sections embedded in concrete (description)</t>
  </si>
  <si>
    <t>C14.3.6</t>
  </si>
  <si>
    <t>Establishment on site for hydro-demolition equipment</t>
  </si>
  <si>
    <t>C14.4</t>
  </si>
  <si>
    <t>SURFACE AND STRUCTURAL REPAIR OF CONCRETE MEMBERS</t>
  </si>
  <si>
    <t>C14.4.1</t>
  </si>
  <si>
    <t>Cementitious mortar or concrete (Class) to (description)</t>
  </si>
  <si>
    <t>C14.4.2</t>
  </si>
  <si>
    <t>Epoxy mortar</t>
  </si>
  <si>
    <t>C14.4.3</t>
  </si>
  <si>
    <t>Proprietary cementitious repari system (Class and generic description) in positions as indicated in accordance with Table A14.4.5-1.</t>
  </si>
  <si>
    <t>C14.4.3.1</t>
  </si>
  <si>
    <t>Class R4 - (Generic Description)</t>
  </si>
  <si>
    <t>(Position indicated)</t>
  </si>
  <si>
    <t>(Etc. for other positions)</t>
  </si>
  <si>
    <t>C14.4.3.2</t>
  </si>
  <si>
    <t>Class R3 - (Generic Description)</t>
  </si>
  <si>
    <t>C14.4.3.3</t>
  </si>
  <si>
    <t>Class R2 - (Generic Description)</t>
  </si>
  <si>
    <t>C14.4.3.4</t>
  </si>
  <si>
    <t>Class R1 - (Generic Description)</t>
  </si>
  <si>
    <t>C14.4.4</t>
  </si>
  <si>
    <t>Curing of repair surfaces</t>
  </si>
  <si>
    <t>C14.4.4.1</t>
  </si>
  <si>
    <t>By coating the surface with (type indicated) to (description)</t>
  </si>
  <si>
    <t>C14.4.4.2</t>
  </si>
  <si>
    <t>Curing by (method indicated) to (description)</t>
  </si>
  <si>
    <t>C14.4.5</t>
  </si>
  <si>
    <t>Sounding survey (Prior to repair of surface)</t>
  </si>
  <si>
    <t>C14.5</t>
  </si>
  <si>
    <t>ANCHORING OF REINFORCEMENT, GROUTING AND CRACK INJECTION</t>
  </si>
  <si>
    <t>C14.5.1</t>
  </si>
  <si>
    <t>Anchoring of reinforcing steel:</t>
  </si>
  <si>
    <t>C14.5.1.1</t>
  </si>
  <si>
    <t>Reinforcing (type, bar diameter) into formed holes (hole diameter and depth stated) in (description of member)</t>
  </si>
  <si>
    <t>C14.5.1.2</t>
  </si>
  <si>
    <t>Reinforcing (type, bar diameter) into pockets (pocket size and depth stated) in (description of member)</t>
  </si>
  <si>
    <t>C14.5.2</t>
  </si>
  <si>
    <t>Preparation of contact surfaces for grouting (type, position and size indicated)</t>
  </si>
  <si>
    <t>C14.5.3</t>
  </si>
  <si>
    <t>Grouting for:</t>
  </si>
  <si>
    <t>C14.5.3.1</t>
  </si>
  <si>
    <t>Bedding (type, thickness and size indicated) to (description)</t>
  </si>
  <si>
    <t>C14.5.3.2</t>
  </si>
  <si>
    <t>Gap filling (type, thickness and size indicated) to (description)</t>
  </si>
  <si>
    <t>C14.5.4</t>
  </si>
  <si>
    <t>Establishment on site for crack injection</t>
  </si>
  <si>
    <t>C14.5.5</t>
  </si>
  <si>
    <t>Surface preparation and surface sealing for crack injection to (location on structure)</t>
  </si>
  <si>
    <t>C14.5.6</t>
  </si>
  <si>
    <t>Crack injection adhesive to (location on structure)</t>
  </si>
  <si>
    <t>C14.5.7</t>
  </si>
  <si>
    <t>Crack filling</t>
  </si>
  <si>
    <t>C14.5.7.1</t>
  </si>
  <si>
    <t>Repair system to (location on structure)</t>
  </si>
  <si>
    <t>C14.5.8</t>
  </si>
  <si>
    <t>Site and core tests</t>
  </si>
  <si>
    <t>C14.5.8.1</t>
  </si>
  <si>
    <t>Drilling of cores (specify diameter of cores)</t>
  </si>
  <si>
    <t>C14.5.8.2</t>
  </si>
  <si>
    <t>Site testing and testing of cores</t>
  </si>
  <si>
    <t>C14.5.8.3</t>
  </si>
  <si>
    <t>Percentage on provisional sum for charges and profit</t>
  </si>
  <si>
    <t>C14.6</t>
  </si>
  <si>
    <t>SPRAYED CONCRETE FOR STRUCTURES</t>
  </si>
  <si>
    <t>C14.6.1</t>
  </si>
  <si>
    <t>Establishment on site for sprayed concrete work</t>
  </si>
  <si>
    <t>C14.6.2</t>
  </si>
  <si>
    <t>Preparation of concrete surface</t>
  </si>
  <si>
    <t>C14.6.3</t>
  </si>
  <si>
    <t>Sprayed concrete of specified strength class, thickness and finish applied in one or multiple layers as necessary:</t>
  </si>
  <si>
    <t>C14.6.3.1</t>
  </si>
  <si>
    <t>Indicate strength, thickness, finish of sprayed concrete to portion of structure or use</t>
  </si>
  <si>
    <t>C14.6.3.2</t>
  </si>
  <si>
    <t>Etc. for other strength, thickness, finish of sprayed concrete to other portions of structure or uses</t>
  </si>
  <si>
    <t>C14.6.4</t>
  </si>
  <si>
    <t>Curing of sprayed concrete surface</t>
  </si>
  <si>
    <t>C14.6.5</t>
  </si>
  <si>
    <t>Special tests ordered by the Engineer</t>
  </si>
  <si>
    <t>C14.7</t>
  </si>
  <si>
    <t>PROTECTIVE COATINGS AND TREATMENTS FOR CONCRETE</t>
  </si>
  <si>
    <t>C14.7.1</t>
  </si>
  <si>
    <t>Cleaning and preparation of concrete surface (method and surface finish indicated)</t>
  </si>
  <si>
    <t>C14.7.2</t>
  </si>
  <si>
    <t>Application of protective coatings and treatments (type and application rate indicated)</t>
  </si>
  <si>
    <t>C14.7.3</t>
  </si>
  <si>
    <t>On site monitoring and supply of written product performance guarantee</t>
  </si>
  <si>
    <t>C14.7.4</t>
  </si>
  <si>
    <t>Trial sample panels</t>
  </si>
  <si>
    <t>C14.8</t>
  </si>
  <si>
    <t>EXTERNAL BONDING OF STEEL AND CARBON FIBRE</t>
  </si>
  <si>
    <t>C14.8.1</t>
  </si>
  <si>
    <t>Moving to and setting up the equipment at each work site (description of location)</t>
  </si>
  <si>
    <t>C14.8.2</t>
  </si>
  <si>
    <t>Preparation of concrete surfaces</t>
  </si>
  <si>
    <t>C14.8.2.1</t>
  </si>
  <si>
    <t>Concrete surfaces for plate bonding (position, size and material indicated)</t>
  </si>
  <si>
    <t>C14.8.2.2</t>
  </si>
  <si>
    <t>Slots in concrete for steel or carbon fibre bonding (position, size and material indicated)</t>
  </si>
  <si>
    <t>C14.8.3</t>
  </si>
  <si>
    <t>Adhesive and saturant</t>
  </si>
  <si>
    <t>C14.8.3.1</t>
  </si>
  <si>
    <t>Adhesive (description or type to location)</t>
  </si>
  <si>
    <t>C14.8.3.2</t>
  </si>
  <si>
    <t>Saturant (description or type to location)</t>
  </si>
  <si>
    <t>C14.8.4</t>
  </si>
  <si>
    <t>Bonded plates, bars or sections</t>
  </si>
  <si>
    <t>C14.8.4.1</t>
  </si>
  <si>
    <t>Plates (description of material, unit, size and mass)</t>
  </si>
  <si>
    <t>C14.8.4.2</t>
  </si>
  <si>
    <t>Bars (material, type and size indicated)</t>
  </si>
  <si>
    <t>C14.8.4.3</t>
  </si>
  <si>
    <t>Sections (material, type and size indicated)</t>
  </si>
  <si>
    <t>C14.8.4.4</t>
  </si>
  <si>
    <t>Elements (material, description)</t>
  </si>
  <si>
    <t>C14.8.4.5</t>
  </si>
  <si>
    <t>Fibre fabric material (material and type indicated)</t>
  </si>
  <si>
    <t>C14.8.5</t>
  </si>
  <si>
    <t>Fixing studs and bolts (type and size indicated)</t>
  </si>
  <si>
    <t>C14.8.6</t>
  </si>
  <si>
    <t>Protective paint coatings (type and film thickness indicated)</t>
  </si>
  <si>
    <t>C14.9</t>
  </si>
  <si>
    <t>REPAIR AND REPLACEMENT OF ANCILLARY STRUCTURAL ELEMENTS</t>
  </si>
  <si>
    <t>C14.9.1</t>
  </si>
  <si>
    <t>Removal of debris from expansion gaps (description)</t>
  </si>
  <si>
    <t>C14.9.2</t>
  </si>
  <si>
    <t>Clear bridge drainage system (description of elements)</t>
  </si>
  <si>
    <t>C14.9.3</t>
  </si>
  <si>
    <t>Service and repair of existing joint system</t>
  </si>
  <si>
    <t>C14.9.3.1</t>
  </si>
  <si>
    <t>Service and repair of bridge joints (description)</t>
  </si>
  <si>
    <t>C14.9.4</t>
  </si>
  <si>
    <t>Joint terminations as specified on the drawings in:</t>
  </si>
  <si>
    <t>C14.9.4.1</t>
  </si>
  <si>
    <t>C14.9.4.2</t>
  </si>
  <si>
    <t>C14.9.5</t>
  </si>
  <si>
    <t>Cover plates (nonmetallic) in barriers, parapets and sidewalks as specified on the drawings in:</t>
  </si>
  <si>
    <t>C14.9.5.1</t>
  </si>
  <si>
    <t>Barriers and parapets (type of joint indicated)</t>
  </si>
  <si>
    <t>C14.9.5.2</t>
  </si>
  <si>
    <t>C14.9.6</t>
  </si>
  <si>
    <t>Repair of handrails (description of work)</t>
  </si>
  <si>
    <t>C14.9.7</t>
  </si>
  <si>
    <t>Removal and reinstatement of brickwork on bridges (description and wall thickness)</t>
  </si>
  <si>
    <t>C14.9.8</t>
  </si>
  <si>
    <t>Drilling of drainage holes into void formers from deck soffit (size of hole indicated)</t>
  </si>
  <si>
    <t>C14.9.9</t>
  </si>
  <si>
    <t>Refurbishment of bearings (type and size described)</t>
  </si>
  <si>
    <t>C14.9.9.1</t>
  </si>
  <si>
    <t>Removal and inspection</t>
  </si>
  <si>
    <t>C14.9.9.2</t>
  </si>
  <si>
    <t>Refurbish and reinstall</t>
  </si>
  <si>
    <t>C14.9.10</t>
  </si>
  <si>
    <t>Replace PVC junctions in deck (type and size described)</t>
  </si>
  <si>
    <t>C14.9.11</t>
  </si>
  <si>
    <t>Reseal PVC junctions in deck drainage network (type and size described)</t>
  </si>
  <si>
    <t>C14.9.12</t>
  </si>
  <si>
    <t>Inlet gratings</t>
  </si>
  <si>
    <t>C14.9.12.1</t>
  </si>
  <si>
    <t>Inlet grating in kerb (size)</t>
  </si>
  <si>
    <t>C14.9.12.2</t>
  </si>
  <si>
    <t>Other types of gratings (indicate details)</t>
  </si>
  <si>
    <t>C14.9.13</t>
  </si>
  <si>
    <t>Seal deck drainage outlets at deck level (size)</t>
  </si>
  <si>
    <t>C14.9.14</t>
  </si>
  <si>
    <t>Bridge number plates</t>
  </si>
  <si>
    <t>C14.9.14.1</t>
  </si>
  <si>
    <t>Refurbishment of existing plates</t>
  </si>
  <si>
    <t>C14.9.14.2</t>
  </si>
  <si>
    <t>New number plate</t>
  </si>
  <si>
    <t>C14.9.15</t>
  </si>
  <si>
    <t>Fix or re-fix ancillary elements</t>
  </si>
  <si>
    <t>C14.9.15.1</t>
  </si>
  <si>
    <t>(Description of element)</t>
  </si>
  <si>
    <t>C14.9.15.2</t>
  </si>
  <si>
    <t>C14.9.15.3</t>
  </si>
  <si>
    <t>C14.9.16</t>
  </si>
  <si>
    <t>Supply new ancillary elements</t>
  </si>
  <si>
    <t>C14.9.16.1</t>
  </si>
  <si>
    <t>C14.9.16.2</t>
  </si>
  <si>
    <t>C14.9.17</t>
  </si>
  <si>
    <t>Light fittings (description of element)</t>
  </si>
  <si>
    <t>C14.10</t>
  </si>
  <si>
    <t>JACKING OF BRIDGE STRUCTURES</t>
  </si>
  <si>
    <t>C14.10.1</t>
  </si>
  <si>
    <t>Temporary support and foundations</t>
  </si>
  <si>
    <t>C14.10.1.2</t>
  </si>
  <si>
    <t>Design, construct and erect temporary supports for the jacking of (bridge deck)</t>
  </si>
  <si>
    <t>Dismantle and remove from site</t>
  </si>
  <si>
    <t>C14.10.2</t>
  </si>
  <si>
    <t>Jacking equipment</t>
  </si>
  <si>
    <t>C14.10.2.1</t>
  </si>
  <si>
    <t>Design, supply and install equipment for the jacking of (bridge deck)</t>
  </si>
  <si>
    <t>C14.10.2.2</t>
  </si>
  <si>
    <t>Dismantle and remove all jacking equipment from site</t>
  </si>
  <si>
    <t>C14.10.3</t>
  </si>
  <si>
    <t>Vertical jacking of the bridge deck (site details)</t>
  </si>
  <si>
    <t>C14.11</t>
  </si>
  <si>
    <t>REPAIR OF STEEL ELEMENTS</t>
  </si>
  <si>
    <t>C14.11.1</t>
  </si>
  <si>
    <t>Refurbishment of (describe item)</t>
  </si>
  <si>
    <t>C14.11.2</t>
  </si>
  <si>
    <t>Replacement of rivets or bolts with HSFG bolts (diameter and class indicated)</t>
  </si>
  <si>
    <t>C13.10</t>
  </si>
  <si>
    <t>PAINTING OF MINOR STRUCTURES</t>
  </si>
  <si>
    <t>C13.10.1</t>
  </si>
  <si>
    <t>Painting:</t>
  </si>
  <si>
    <t>C13.10.1.1</t>
  </si>
  <si>
    <t>Bituminous Painting- 2 coats Bitumen paint</t>
  </si>
  <si>
    <t>C13.10.1.2</t>
  </si>
  <si>
    <t>(Describe structure/article)</t>
  </si>
  <si>
    <t>C13.10.1.3</t>
  </si>
  <si>
    <t>C13.10.1.4</t>
  </si>
  <si>
    <t>C13.10.2</t>
  </si>
  <si>
    <t>Extra-over item C13.10.2, using non-toxic materials:</t>
  </si>
  <si>
    <t>C13.10.2.1</t>
  </si>
  <si>
    <t>C13.10.2.2</t>
  </si>
  <si>
    <t>C13.10.2.3</t>
  </si>
  <si>
    <t>C13.10.2.4</t>
  </si>
  <si>
    <t>C20.1</t>
  </si>
  <si>
    <t>TESTING MATERIALS AND JUDGEMENT OF WORKMANSHIP</t>
  </si>
  <si>
    <t>C20.1.1</t>
  </si>
  <si>
    <t>Special tests on elastomeric bearings (150 % vertical load and 150 % shear distortion)</t>
  </si>
  <si>
    <t>C20.1.2</t>
  </si>
  <si>
    <t>Special tests requested by the Engineer</t>
  </si>
  <si>
    <t>C20.1.2.1</t>
  </si>
  <si>
    <t>Employer’s contribution to concrete durability tests</t>
  </si>
  <si>
    <t>Tests for water sorptivity</t>
  </si>
  <si>
    <t>Handling costs and profit in respect of item C20.1.2.1(a)</t>
  </si>
  <si>
    <t>Tests for oxygen permeability</t>
  </si>
  <si>
    <t>Handling costs and profit in respect of item C20.1.2.1(b)</t>
  </si>
  <si>
    <t>Tests for chloride conductivity</t>
  </si>
  <si>
    <t>Handling costs and profit in respect of item C20.1.2.1(c)</t>
  </si>
  <si>
    <t>Tests for concrete cover</t>
  </si>
  <si>
    <t>(d.i)</t>
  </si>
  <si>
    <t>Handling costs and profit in respect of item C20.1.2.1(d)</t>
  </si>
  <si>
    <t>C20.1.2.2</t>
  </si>
  <si>
    <t>Employer’s contribution to other special tests</t>
  </si>
  <si>
    <t>Specify test</t>
  </si>
  <si>
    <t>Handling costs and profit in respect of item C20.1.2.2(a)</t>
  </si>
  <si>
    <t>C20.1.3</t>
  </si>
  <si>
    <t>Providing testing equipment:</t>
  </si>
  <si>
    <t>C20.1.3.1</t>
  </si>
  <si>
    <t>Core drill</t>
  </si>
  <si>
    <t>C20.1.4</t>
  </si>
  <si>
    <t>Special tests using Automated Road condition assessment instruments operated by service providers as requested by the Engineer for acceptance control in terms of Clause A20.1.3.6b)(iii)</t>
  </si>
  <si>
    <t>C20.1.4.1</t>
  </si>
  <si>
    <t>Using Highspeed Inertial Non-Contact laser profilers (Clause A20.1.5.5c)(ii))</t>
  </si>
  <si>
    <t>Handling cost and profit in respect of item C20.1.4.1</t>
  </si>
  <si>
    <t>C20.1.4.2</t>
  </si>
  <si>
    <t>Using Direct Contact Devices (Clause A20.1.5.5c)(i))</t>
  </si>
  <si>
    <t>Handling cost and profit in respect of item C20.1.4.2</t>
  </si>
  <si>
    <t>C20.1.4.3</t>
  </si>
  <si>
    <t>Rutting measurements (Clause A20.1.5.5 d)(i))</t>
  </si>
  <si>
    <t>Handling cost and profit in respect of item C20.1.4.3</t>
  </si>
  <si>
    <t>C20.1.4.4</t>
  </si>
  <si>
    <t>Surface macro texture (Clause A20.1.5.5 b))</t>
  </si>
  <si>
    <t>Handling cost and profit in respect of item C20.1.4.4</t>
  </si>
  <si>
    <t>C20.1.4.5</t>
  </si>
  <si>
    <t>Deflection measurements (FWD) (Clause A20.1.5.5e))</t>
  </si>
  <si>
    <t>Handling cost and profit in respect of item C20.1.4.5</t>
  </si>
  <si>
    <t>C20.1.5</t>
  </si>
  <si>
    <t>Financial contribution for an independent site/commercial laboratory</t>
  </si>
  <si>
    <t>PSC20.1.5</t>
  </si>
  <si>
    <t>Tests requested by the engineer:</t>
  </si>
  <si>
    <t>Other special tests requested by the engineer</t>
  </si>
  <si>
    <t>PSC20.1.5.2</t>
  </si>
  <si>
    <t>Handling costs and profit in respect of subitem PSC20.1.5.1 above</t>
  </si>
  <si>
    <t>SCHEDULE A: ROADWORKS - SUMMARY</t>
  </si>
  <si>
    <t>CHAPTER</t>
  </si>
  <si>
    <t>FROM PAGE</t>
  </si>
  <si>
    <t>SUBTOTAL CARRIED FORWARD</t>
  </si>
  <si>
    <t>SUBTOTAL BROUGHT FORWARD</t>
  </si>
  <si>
    <t>TOTAL SCHEDULE A: ROADWORKS</t>
  </si>
  <si>
    <t>SCHEDULE B: STRUCTURES - SUMMARY</t>
  </si>
  <si>
    <t>SCHEDULE E: EXPANDED PUBLIC WORKS PROGRAMME (EPWP)</t>
  </si>
  <si>
    <t>E</t>
  </si>
  <si>
    <t>EXPANDED PUBLIC WORKS PROGRAMME (EPWP)</t>
  </si>
  <si>
    <t>E6.01</t>
  </si>
  <si>
    <t xml:space="preserve">Provision of training venue facility, including the cost of transport the learners to and from this facility </t>
  </si>
  <si>
    <t>E6.02</t>
  </si>
  <si>
    <t>Training of learners employed by the contractor or by the Targeted Enterprise subcontractors:</t>
  </si>
  <si>
    <t>Generic Skills:</t>
  </si>
  <si>
    <t>Training costs</t>
  </si>
  <si>
    <t>Handling costs and profit in respect of subitem E6.02(a)(i) above.</t>
  </si>
  <si>
    <t>Entrepreneurial skills:</t>
  </si>
  <si>
    <t>Handling costs and profit in respect of subitem E6.02(b)(i) above.</t>
  </si>
  <si>
    <t>Construction skills:</t>
  </si>
  <si>
    <t>Handling costs and profit in respect of subitem E6.02(c)(i) above.</t>
  </si>
  <si>
    <t>Transportation and accommodation costs of selected learners only, while receiving off-site training:</t>
  </si>
  <si>
    <t>Transportation and accommodation costs</t>
  </si>
  <si>
    <t>(d.ii)</t>
  </si>
  <si>
    <t>Handling costs and profit in respect of subitem E6.02(d)(i) above.</t>
  </si>
  <si>
    <t>E6.03</t>
  </si>
  <si>
    <t>Payments associated with the NYS programme:</t>
  </si>
  <si>
    <t>Employment of NYS workers</t>
  </si>
  <si>
    <t>Provision of tools and apparel for the NYS workers</t>
  </si>
  <si>
    <t>Handling cost and profit in respect of subitem E6.03(a) and (b) above</t>
  </si>
  <si>
    <t>Training of NYS workers:</t>
  </si>
  <si>
    <t>Provision of training for NYS workers</t>
  </si>
  <si>
    <t>Handling costs and profit in respect of subitem subitem E6.03(d)(i) above</t>
  </si>
  <si>
    <t>Liaison with the Employer’s project manager and the training service provider:</t>
  </si>
  <si>
    <t>(e.i)</t>
  </si>
  <si>
    <t>Liaison conducted by the construction manager</t>
  </si>
  <si>
    <t>hr</t>
  </si>
  <si>
    <t>(e.ii)</t>
  </si>
  <si>
    <t>Liaison conducted by senior site foreman</t>
  </si>
  <si>
    <t>SCHEDULE F: SMALL CONTRACTOR DEVELOPMENT</t>
  </si>
  <si>
    <t>F</t>
  </si>
  <si>
    <t>SMALL CONTRACTOR DEVELOPMENT</t>
  </si>
  <si>
    <t>F10.1</t>
  </si>
  <si>
    <t>Procurement of Targeted Enterprises:</t>
  </si>
  <si>
    <t>Management and execution of Targeted Enterprise procurement process:</t>
  </si>
  <si>
    <t>Procurement process for the appointment of CIDB contractor grading designation 1 Targeted Enterprise subcontractor (50 copies of the tender document required for each individual tender)</t>
  </si>
  <si>
    <t>Procurement process for the appointment of CIDB contractor grading designation 2 Targeted Enterprise subcontractor (40 copies of the tender document required for each individual tender)</t>
  </si>
  <si>
    <t>Procurement process for the appointment of CIDB contractor grading designation 3 Targeted Enterprise subcontractor (30 copies of the tender document required for each individual tender)</t>
  </si>
  <si>
    <t>(a.iv)</t>
  </si>
  <si>
    <t>Procurement process for the appointment of CIDB contractor grading designation 4 Targeted Enterprise subcontractor (30 copies of the tender document required for each individual tender)</t>
  </si>
  <si>
    <t>(a.v)</t>
  </si>
  <si>
    <t>Procurement process for the appointment of CIDB contractor grading designation 5 Targeted Enterprise subcontractor (20 copies of the tender document required for each individual tender)</t>
  </si>
  <si>
    <t>F10.2</t>
  </si>
  <si>
    <t>Construction Works for Targeted Enterprise subcontractors:</t>
  </si>
  <si>
    <t>Payments associated with the construction Works carried out by Targeted Enterprise subcontractors</t>
  </si>
  <si>
    <t>Handling costs and profit in respect of subitem F10.02(a)</t>
  </si>
  <si>
    <t>Supply of materials and small construction equipment to assist Targeted Enterprise subcontractors</t>
  </si>
  <si>
    <t>Handling costs and profit in respect of subitem F10.02(c)</t>
  </si>
  <si>
    <t>Management of the Targeted Enterprise subcontractors</t>
  </si>
  <si>
    <t>(i) Needs Analysis and Enterprise Development Plan per Targeted Enterprise</t>
  </si>
  <si>
    <t>No.</t>
  </si>
  <si>
    <t xml:space="preserve">(ii) Monitoring and Interim reporting per Targeted Enterprise </t>
  </si>
  <si>
    <t>per quarter</t>
  </si>
  <si>
    <t>(iii) Project Completion report per Targeted Enterprise</t>
  </si>
  <si>
    <t xml:space="preserve">(iv) Skills Development Co-Ordinator </t>
  </si>
  <si>
    <t>Month</t>
  </si>
  <si>
    <t>F10.03</t>
  </si>
  <si>
    <t>Training of Targeted Enterprise subcontractors:</t>
  </si>
  <si>
    <t>Generic Skills</t>
  </si>
  <si>
    <t>Handling costs and profit in respect of subitem F10.03(a)(i)</t>
  </si>
  <si>
    <t>Handling costs and profit in respect of subitem F10.03(b)(i)</t>
  </si>
  <si>
    <t>Handling costs and profit in respect of subitem F10.03(c)(i)</t>
  </si>
  <si>
    <t>Handling costs and profit in respect of subitem F10.03(d)(i)</t>
  </si>
  <si>
    <t>C2.3 SUMMARY OF BILL OF QUANTITIES</t>
  </si>
  <si>
    <t>SCHEDULE</t>
  </si>
  <si>
    <t xml:space="preserve">TOTAL SCHEDULE B: PEDESTRIAN BRIDGE NO.3383 </t>
  </si>
  <si>
    <t>SUBTOTAL 1</t>
  </si>
  <si>
    <t xml:space="preserve">Add: PART G: CONTRACT SKILLS DEVELOPMENT GOALS – CSDG (0.25% of SUBTOTAL 1) </t>
  </si>
  <si>
    <t>SUBTOTAL 2 = (SUBTOTAL 1 + CSDG)</t>
  </si>
  <si>
    <t>Add:  Contingencies (10% of SUBTOTAL 2)</t>
  </si>
  <si>
    <t xml:space="preserve">SUBTOTAL 3 = (SUBTOTAL 2 + CONTINGENCIES) </t>
  </si>
  <si>
    <t>Add:  Contract Price Adjustment - CPA (8% of SUBTOTAL 3)</t>
  </si>
  <si>
    <t>SUBTOTAL 4 = (SUBTOTAL 3 + CPA)</t>
  </si>
  <si>
    <t>Add:  VAT (15% of SUBTOTAL 4)</t>
  </si>
  <si>
    <t>TOTAL CARRIED FORWARD TO FORM OF OFFER</t>
  </si>
  <si>
    <t>Material</t>
  </si>
  <si>
    <t>Construction</t>
  </si>
  <si>
    <t>total construction</t>
  </si>
  <si>
    <t>1x Grade 1</t>
  </si>
  <si>
    <t>1x Grade 3</t>
  </si>
  <si>
    <t>C4.2</t>
  </si>
  <si>
    <t>CUT MATERIALS</t>
  </si>
  <si>
    <t>C4.4</t>
  </si>
  <si>
    <t>COMMERCIAL MATERIALS</t>
  </si>
  <si>
    <t>C5.1</t>
  </si>
  <si>
    <t>ROADBED</t>
  </si>
  <si>
    <t>C5.2</t>
  </si>
  <si>
    <t>FILL</t>
  </si>
  <si>
    <t>C5.3</t>
  </si>
  <si>
    <t>ROAD PAVEMENT LAYERS</t>
  </si>
  <si>
    <t>C5.4</t>
  </si>
  <si>
    <t>STABILISATION</t>
  </si>
  <si>
    <t>C6.2</t>
  </si>
  <si>
    <t>2x Grade 2</t>
  </si>
  <si>
    <t>2 x Grade 5</t>
  </si>
  <si>
    <t>1 x Grade 2</t>
  </si>
  <si>
    <t>1 x Grade 1</t>
  </si>
  <si>
    <t>SCHEDULE G: CONTRACT SKILLS DEVELOPMENT GOAL (CSDG)</t>
  </si>
  <si>
    <t>G</t>
  </si>
  <si>
    <t>CONTRACT SKILLS DEVELOPMENT GOAL (CSDG)</t>
  </si>
  <si>
    <t>(a) Employment of Leaners employed   under Method 1:</t>
  </si>
  <si>
    <t>(i) Provision for stipends</t>
  </si>
  <si>
    <r>
      <t xml:space="preserve">(ii) </t>
    </r>
    <r>
      <rPr>
        <sz val="10"/>
        <color rgb="FF000000"/>
        <rFont val="Arial"/>
        <family val="2"/>
      </rPr>
      <t xml:space="preserve">Provision for additional Costs      </t>
    </r>
  </si>
  <si>
    <t>G7.01</t>
  </si>
  <si>
    <t>(b) Employment of Leaners employed   under Method 2:</t>
  </si>
  <si>
    <t>(c) Employment of Leaners employed   under Method 3</t>
  </si>
  <si>
    <r>
      <t xml:space="preserve">(ii) </t>
    </r>
    <r>
      <rPr>
        <sz val="10"/>
        <color rgb="FF000000"/>
        <rFont val="Arial"/>
        <family val="2"/>
      </rPr>
      <t xml:space="preserve">Provisions for mentorship    </t>
    </r>
  </si>
  <si>
    <r>
      <t xml:space="preserve">(iii) </t>
    </r>
    <r>
      <rPr>
        <sz val="10"/>
        <color rgb="FF000000"/>
        <rFont val="Arial"/>
        <family val="2"/>
      </rPr>
      <t xml:space="preserve">Provision for additional Costs      </t>
    </r>
  </si>
  <si>
    <t>(d) Employment of Leaners employed   under Method 4</t>
  </si>
  <si>
    <t>(e) Liaison with the Employers project manager and the training service provider</t>
  </si>
  <si>
    <t>Hours</t>
  </si>
  <si>
    <t>No. of WO</t>
  </si>
  <si>
    <t>ACTIVITY</t>
  </si>
  <si>
    <t xml:space="preserve">UNIT PRICE (EXCL. VAT) </t>
  </si>
  <si>
    <t>LABOUR</t>
  </si>
  <si>
    <t>NYS TRAINING</t>
  </si>
  <si>
    <t>GENERIC SKILLS</t>
  </si>
  <si>
    <t>ENTREPRENEURIAL SKILLS</t>
  </si>
  <si>
    <t>CONSTRUCTION/ENGINEERING SKILLS</t>
  </si>
  <si>
    <t>Daily Wage Rate=</t>
  </si>
  <si>
    <t>The national cost for providing training opportunities per quarter</t>
  </si>
  <si>
    <t>Type of training opportunity</t>
  </si>
  <si>
    <t>Provision for stipends (Unemplyed learnes only)</t>
  </si>
  <si>
    <t>Provisions for mentorsip</t>
  </si>
  <si>
    <t>Provisions for additional costs</t>
  </si>
  <si>
    <t>Total costs</t>
  </si>
  <si>
    <t>Unemployed learners</t>
  </si>
  <si>
    <t>Employed learners</t>
  </si>
  <si>
    <t>Method 1</t>
  </si>
  <si>
    <t>Occupational qualification</t>
  </si>
  <si>
    <t>Method 2</t>
  </si>
  <si>
    <t>TVET College graduates</t>
  </si>
  <si>
    <t>N/A</t>
  </si>
  <si>
    <t>Apprenticeship</t>
  </si>
  <si>
    <t>Method  3</t>
  </si>
  <si>
    <t>P1 and P2 learners, or  240 credits qualification</t>
  </si>
  <si>
    <t>Method 4</t>
  </si>
  <si>
    <t>Candidates with a 360 credits qualification</t>
  </si>
  <si>
    <t xml:space="preserve">Candidates with 480 or more credits qualification </t>
  </si>
  <si>
    <t>1  unemployed</t>
  </si>
  <si>
    <t>2 quarter</t>
  </si>
  <si>
    <t>Procedure  to compute planned employment targets depending on type of interventions</t>
  </si>
  <si>
    <r>
      <rPr>
        <b/>
        <sz val="14"/>
        <color rgb="FF000000"/>
        <rFont val="Calibri"/>
        <family val="2"/>
      </rPr>
      <t>Step 1</t>
    </r>
    <r>
      <rPr>
        <sz val="14"/>
        <color rgb="FF000000"/>
        <rFont val="Calibri"/>
        <family val="2"/>
      </rPr>
      <t>: Set the Labour Enhanced. The labour Enhanced can be assumed to be range from 10 % (min) to  90 % .</t>
    </r>
  </si>
  <si>
    <t>The Implementing Body has to derermine the labour Enhanced depending on the scope of works using values provided in the EPWP GL</t>
  </si>
  <si>
    <r>
      <t xml:space="preserve">Indicative Labour intensity (minimum rages) </t>
    </r>
    <r>
      <rPr>
        <b/>
        <sz val="14"/>
        <color rgb="FF000000"/>
        <rFont val="Calibri"/>
        <family val="2"/>
      </rPr>
      <t>see separate sheet</t>
    </r>
  </si>
  <si>
    <r>
      <rPr>
        <b/>
        <sz val="14"/>
        <color rgb="FF000000"/>
        <rFont val="Calibri"/>
        <family val="2"/>
      </rPr>
      <t>Step 2</t>
    </r>
    <r>
      <rPr>
        <sz val="14"/>
        <color rgb="FF000000"/>
        <rFont val="Calibri"/>
        <family val="2"/>
      </rPr>
      <t>: The Implementing Body has to decide on Wage Rate  (R)</t>
    </r>
  </si>
  <si>
    <r>
      <rPr>
        <b/>
        <sz val="14"/>
        <color rgb="FF000000"/>
        <rFont val="Calibri"/>
        <family val="2"/>
      </rPr>
      <t>Step 3</t>
    </r>
    <r>
      <rPr>
        <sz val="14"/>
        <color rgb="FF000000"/>
        <rFont val="Calibri"/>
        <family val="2"/>
      </rPr>
      <t xml:space="preserve">: </t>
    </r>
  </si>
  <si>
    <t>Calculation of Working Period</t>
  </si>
  <si>
    <t>Implementing Body has to decide (Estimate) how long the whole project will take to construct/implement</t>
  </si>
  <si>
    <t xml:space="preserve">         The table below indicates the total working days for different implementation period (months), assuming working days per month=</t>
  </si>
  <si>
    <t>Project Period (months)</t>
  </si>
  <si>
    <t>No. of Working days (d)</t>
  </si>
  <si>
    <r>
      <rPr>
        <b/>
        <sz val="14"/>
        <color rgb="FF000000"/>
        <rFont val="Calibri"/>
        <family val="2"/>
      </rPr>
      <t>Step 4</t>
    </r>
    <r>
      <rPr>
        <sz val="14"/>
        <color rgb="FF000000"/>
        <rFont val="Calibri"/>
        <family val="2"/>
      </rPr>
      <t>: Calculate Labour Cost (wage to be paid) for 1 work Opportunity for the project duration using the formula</t>
    </r>
  </si>
  <si>
    <t>CWO= Rxd                     (Wage rate (Rand)xProject duration)</t>
  </si>
  <si>
    <t>where CWO=  Cost of 1 Work opportunity</t>
  </si>
  <si>
    <t>Worksheet Below automatically calculates cost of work opportunity</t>
  </si>
  <si>
    <t>Wage Rate =</t>
  </si>
  <si>
    <t>Project Period(Months)</t>
  </si>
  <si>
    <t>No. of Working days</t>
  </si>
  <si>
    <t>Cost of 1 Work opportunity</t>
  </si>
  <si>
    <r>
      <t xml:space="preserve">Step 5: </t>
    </r>
    <r>
      <rPr>
        <sz val="14"/>
        <color rgb="FF000000"/>
        <rFont val="Calibri"/>
        <family val="2"/>
      </rPr>
      <t>Calculate the Total No. of Work Opportunities i.e. Total Number of Workers</t>
    </r>
  </si>
  <si>
    <t>Total No. of work opportunities can be calculated with formula:</t>
  </si>
  <si>
    <t>WO= (Total Budget X LI)/Cost of 1 WO</t>
  </si>
  <si>
    <t>Example: (Assume labour enhanced of 15 %)</t>
  </si>
  <si>
    <t>Project Budget=</t>
  </si>
  <si>
    <t>Daily Wage Rate</t>
  </si>
  <si>
    <t>Labour Enhanced=</t>
  </si>
  <si>
    <t>Total Cost of Labour=</t>
  </si>
  <si>
    <t>Project Period (Months)=</t>
  </si>
  <si>
    <t>Project Period (days)</t>
  </si>
  <si>
    <t>Labour Cost of 1 WO=</t>
  </si>
  <si>
    <t>Planned Employment target- Total WO=</t>
  </si>
  <si>
    <t>Employment target- Total FTE=</t>
  </si>
  <si>
    <t>Table Below Automatically Calculates the Work Opprtunities for given Budget, Project period, Labour Intensity and Daily Wage Rate</t>
  </si>
  <si>
    <t xml:space="preserve">            Assumed Total No. of Working days in 1 year=</t>
  </si>
  <si>
    <t>AXY  Cost Centre</t>
  </si>
  <si>
    <t>#</t>
  </si>
  <si>
    <t>Project name</t>
  </si>
  <si>
    <t>Budget (Rand)</t>
  </si>
  <si>
    <t>Labour Enhanced activities</t>
  </si>
  <si>
    <t>Wage Rate (Rand)®</t>
  </si>
  <si>
    <t>Project Period</t>
  </si>
  <si>
    <t>Total Cost of Labour</t>
  </si>
  <si>
    <t>Total wage for 1 WO for the project duration</t>
  </si>
  <si>
    <t>Target</t>
  </si>
  <si>
    <t>Status</t>
  </si>
  <si>
    <t>Source of Funds/Budget</t>
  </si>
  <si>
    <t>Months</t>
  </si>
  <si>
    <t>WO</t>
  </si>
  <si>
    <t>FTE</t>
  </si>
  <si>
    <t>Registered?</t>
  </si>
  <si>
    <t>PRMG</t>
  </si>
  <si>
    <t>TOTAL</t>
  </si>
  <si>
    <t>Please note:</t>
  </si>
  <si>
    <t>The Employer and the Eployer's Agent does not accept any liability whatsoever for the accuracy of the Excel format of the Schedule of Quantities.</t>
  </si>
  <si>
    <t>We confirm that the original tender document and the tender addenda are to be regarded to contain the correct items and quantities.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</si>
</sst>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R&quot;#,##0;\-&quot;R&quot;#,##0"/>
    <numFmt numFmtId="6" formatCode="&quot;R&quot;#,##0;[Red]\-&quot;R&quot;#,##0"/>
    <numFmt numFmtId="44" formatCode="_-&quot;R&quot;* #,##0.00_-;\-&quot;R&quot;* #,##0.00_-;_-&quot;R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 &quot;R&quot;\ * #,##0.00_ ;_ &quot;R&quot;\ * \-#,##0.00_ ;_ &quot;R&quot;\ * &quot;-&quot;??_ ;_ @_ "/>
    <numFmt numFmtId="167" formatCode="_ * #,##0.00_ ;_ * \-#,##0.00_ ;_ * &quot;-&quot;??_ ;_ @_ "/>
    <numFmt numFmtId="168" formatCode="&quot;R&quot;\ #,##0.00"/>
    <numFmt numFmtId="169" formatCode="0.0%"/>
    <numFmt numFmtId="170" formatCode="[$R-1C09]\ #\ ###\ ##0.00;[Red][$R-1C09]\-#\ ###\ ##0.00"/>
    <numFmt numFmtId="171" formatCode="_-* #.##0.00_-;\-* #.##0.00_-;_-* &quot;-&quot;??_-;_-@_-"/>
    <numFmt numFmtId="172" formatCode="&quot;R&quot;#,##0.00"/>
    <numFmt numFmtId="173" formatCode="#,##0.0"/>
    <numFmt numFmtId="174" formatCode="_-* #,##0_-;\-* #,##0_-;_-* &quot;-&quot;??_-;_-@_-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Times New Roman"/>
      <family val="1"/>
    </font>
    <font>
      <sz val="10"/>
      <name val="Arial"/>
      <family val="2"/>
    </font>
    <font>
      <i/>
      <u/>
      <sz val="10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i/>
      <sz val="9"/>
      <name val="Arial"/>
      <family val="2"/>
    </font>
    <font>
      <b/>
      <sz val="8"/>
      <color rgb="FF000000"/>
      <name val="Arial"/>
      <family val="2"/>
    </font>
    <font>
      <sz val="10"/>
      <name val="Calibri"/>
      <family val="2"/>
      <scheme val="minor"/>
    </font>
    <font>
      <vertAlign val="superscript"/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u/>
      <sz val="14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CD5B4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165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0" fillId="0" borderId="0"/>
    <xf numFmtId="9" fontId="8" fillId="0" borderId="0" applyFont="0" applyFill="0" applyBorder="0" applyAlignment="0" applyProtection="0"/>
    <xf numFmtId="0" fontId="7" fillId="0" borderId="0"/>
    <xf numFmtId="0" fontId="12" fillId="0" borderId="8"/>
    <xf numFmtId="0" fontId="13" fillId="0" borderId="0"/>
    <xf numFmtId="170" fontId="8" fillId="0" borderId="9" applyFill="0" applyProtection="0"/>
    <xf numFmtId="0" fontId="8" fillId="0" borderId="0"/>
    <xf numFmtId="0" fontId="6" fillId="0" borderId="0"/>
    <xf numFmtId="43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4" fontId="13" fillId="0" borderId="0" applyProtection="0"/>
    <xf numFmtId="5" fontId="14" fillId="0" borderId="0" applyFont="0" applyFill="0" applyBorder="0" applyAlignment="0" applyProtection="0"/>
    <xf numFmtId="0" fontId="5" fillId="0" borderId="0"/>
    <xf numFmtId="171" fontId="5" fillId="0" borderId="0" applyFont="0" applyFill="0" applyBorder="0" applyAlignment="0" applyProtection="0"/>
    <xf numFmtId="0" fontId="15" fillId="0" borderId="0"/>
    <xf numFmtId="164" fontId="8" fillId="0" borderId="0" applyFont="0" applyFill="0" applyBorder="0" applyAlignment="0" applyProtection="0"/>
    <xf numFmtId="0" fontId="4" fillId="0" borderId="0"/>
    <xf numFmtId="0" fontId="3" fillId="0" borderId="0"/>
    <xf numFmtId="4" fontId="13" fillId="0" borderId="0" applyProtection="0"/>
    <xf numFmtId="10" fontId="13" fillId="0" borderId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5" fontId="14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5" fontId="14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</cellStyleXfs>
  <cellXfs count="495">
    <xf numFmtId="0" fontId="0" fillId="0" borderId="0" xfId="0"/>
    <xf numFmtId="0" fontId="8" fillId="0" borderId="0" xfId="17" applyAlignment="1">
      <alignment vertical="center"/>
    </xf>
    <xf numFmtId="0" fontId="9" fillId="0" borderId="0" xfId="17" applyFont="1" applyAlignment="1">
      <alignment horizontal="left" vertical="center"/>
    </xf>
    <xf numFmtId="0" fontId="8" fillId="0" borderId="0" xfId="17" applyAlignment="1">
      <alignment horizontal="left" vertical="center"/>
    </xf>
    <xf numFmtId="0" fontId="8" fillId="0" borderId="0" xfId="17" applyAlignment="1">
      <alignment horizontal="center" vertical="center"/>
    </xf>
    <xf numFmtId="0" fontId="8" fillId="0" borderId="0" xfId="17" applyAlignment="1">
      <alignment horizontal="right" vertical="center"/>
    </xf>
    <xf numFmtId="0" fontId="9" fillId="0" borderId="0" xfId="17" applyFont="1" applyAlignment="1">
      <alignment horizontal="right" vertical="center"/>
    </xf>
    <xf numFmtId="0" fontId="9" fillId="0" borderId="0" xfId="17" applyFont="1" applyAlignment="1">
      <alignment horizontal="left" vertical="center" wrapText="1"/>
    </xf>
    <xf numFmtId="49" fontId="9" fillId="0" borderId="0" xfId="17" applyNumberFormat="1" applyFont="1" applyAlignment="1">
      <alignment horizontal="left" vertical="center" wrapText="1"/>
    </xf>
    <xf numFmtId="0" fontId="9" fillId="0" borderId="0" xfId="17" applyFont="1" applyAlignment="1">
      <alignment horizontal="center" vertical="center"/>
    </xf>
    <xf numFmtId="49" fontId="9" fillId="0" borderId="10" xfId="17" applyNumberFormat="1" applyFont="1" applyBorder="1" applyAlignment="1">
      <alignment horizontal="center" vertical="center" wrapText="1"/>
    </xf>
    <xf numFmtId="0" fontId="9" fillId="0" borderId="10" xfId="17" applyFont="1" applyBorder="1" applyAlignment="1">
      <alignment horizontal="center" vertical="center" wrapText="1"/>
    </xf>
    <xf numFmtId="0" fontId="9" fillId="0" borderId="0" xfId="17" applyFont="1" applyAlignment="1">
      <alignment horizontal="center" vertical="center" wrapText="1"/>
    </xf>
    <xf numFmtId="49" fontId="8" fillId="0" borderId="1" xfId="17" applyNumberFormat="1" applyBorder="1" applyAlignment="1">
      <alignment horizontal="left" vertical="center" wrapText="1"/>
    </xf>
    <xf numFmtId="0" fontId="8" fillId="0" borderId="1" xfId="17" applyBorder="1" applyAlignment="1">
      <alignment horizontal="left" vertical="center" wrapText="1"/>
    </xf>
    <xf numFmtId="0" fontId="8" fillId="0" borderId="1" xfId="17" applyBorder="1" applyAlignment="1">
      <alignment horizontal="center" wrapText="1"/>
    </xf>
    <xf numFmtId="0" fontId="8" fillId="0" borderId="1" xfId="17" applyBorder="1" applyAlignment="1">
      <alignment wrapText="1"/>
    </xf>
    <xf numFmtId="168" fontId="8" fillId="0" borderId="1" xfId="3" applyNumberFormat="1" applyFont="1" applyBorder="1" applyAlignment="1">
      <alignment horizontal="right" wrapText="1"/>
    </xf>
    <xf numFmtId="168" fontId="8" fillId="0" borderId="0" xfId="3" applyNumberFormat="1" applyFont="1" applyBorder="1" applyAlignment="1">
      <alignment horizontal="right" wrapText="1"/>
    </xf>
    <xf numFmtId="49" fontId="9" fillId="0" borderId="1" xfId="17" applyNumberFormat="1" applyFont="1" applyBorder="1" applyAlignment="1">
      <alignment horizontal="left" vertical="center" wrapText="1"/>
    </xf>
    <xf numFmtId="0" fontId="9" fillId="0" borderId="1" xfId="17" applyFont="1" applyBorder="1" applyAlignment="1">
      <alignment horizontal="left" vertical="center" wrapText="1"/>
    </xf>
    <xf numFmtId="49" fontId="8" fillId="0" borderId="1" xfId="17" applyNumberFormat="1" applyBorder="1" applyAlignment="1">
      <alignment horizontal="center" vertical="center" wrapText="1"/>
    </xf>
    <xf numFmtId="0" fontId="8" fillId="0" borderId="1" xfId="17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 wrapText="1"/>
    </xf>
    <xf numFmtId="165" fontId="8" fillId="0" borderId="1" xfId="1" applyFont="1" applyBorder="1" applyAlignment="1">
      <alignment horizontal="center" vertical="center" wrapText="1"/>
    </xf>
    <xf numFmtId="168" fontId="8" fillId="0" borderId="1" xfId="3" applyNumberFormat="1" applyFont="1" applyBorder="1" applyAlignment="1">
      <alignment horizontal="right" vertical="center" wrapText="1"/>
    </xf>
    <xf numFmtId="3" fontId="8" fillId="0" borderId="1" xfId="1" applyNumberFormat="1" applyFont="1" applyBorder="1" applyAlignment="1">
      <alignment horizontal="center" wrapText="1"/>
    </xf>
    <xf numFmtId="169" fontId="8" fillId="0" borderId="1" xfId="17" applyNumberFormat="1" applyBorder="1" applyAlignment="1">
      <alignment wrapText="1"/>
    </xf>
    <xf numFmtId="0" fontId="9" fillId="0" borderId="0" xfId="17" applyFont="1" applyAlignment="1">
      <alignment vertical="center"/>
    </xf>
    <xf numFmtId="49" fontId="9" fillId="0" borderId="11" xfId="17" applyNumberFormat="1" applyFont="1" applyBorder="1" applyAlignment="1">
      <alignment vertical="center"/>
    </xf>
    <xf numFmtId="0" fontId="9" fillId="0" borderId="12" xfId="17" applyFont="1" applyBorder="1" applyAlignment="1">
      <alignment vertical="center"/>
    </xf>
    <xf numFmtId="49" fontId="9" fillId="0" borderId="12" xfId="17" applyNumberFormat="1" applyFont="1" applyBorder="1" applyAlignment="1">
      <alignment vertical="center"/>
    </xf>
    <xf numFmtId="49" fontId="9" fillId="0" borderId="12" xfId="17" applyNumberFormat="1" applyFont="1" applyBorder="1" applyAlignment="1">
      <alignment horizontal="center" vertical="center"/>
    </xf>
    <xf numFmtId="168" fontId="9" fillId="0" borderId="10" xfId="1" applyNumberFormat="1" applyFont="1" applyBorder="1" applyAlignment="1">
      <alignment horizontal="right" vertical="center" wrapText="1"/>
    </xf>
    <xf numFmtId="168" fontId="9" fillId="0" borderId="0" xfId="1" applyNumberFormat="1" applyFont="1" applyBorder="1" applyAlignment="1">
      <alignment horizontal="right" vertical="center" wrapText="1"/>
    </xf>
    <xf numFmtId="49" fontId="8" fillId="0" borderId="0" xfId="17" applyNumberFormat="1" applyAlignment="1">
      <alignment horizontal="left" vertical="center"/>
    </xf>
    <xf numFmtId="0" fontId="8" fillId="0" borderId="0" xfId="17"/>
    <xf numFmtId="0" fontId="8" fillId="0" borderId="1" xfId="17" applyBorder="1" applyAlignment="1">
      <alignment horizontal="center" vertical="center"/>
    </xf>
    <xf numFmtId="165" fontId="8" fillId="0" borderId="1" xfId="1" applyFont="1" applyBorder="1" applyAlignment="1">
      <alignment vertical="center" wrapText="1"/>
    </xf>
    <xf numFmtId="0" fontId="8" fillId="0" borderId="1" xfId="17" applyBorder="1" applyAlignment="1">
      <alignment horizontal="left" wrapText="1"/>
    </xf>
    <xf numFmtId="0" fontId="8" fillId="0" borderId="1" xfId="17" applyBorder="1" applyAlignment="1">
      <alignment vertical="center" wrapText="1"/>
    </xf>
    <xf numFmtId="168" fontId="8" fillId="0" borderId="0" xfId="3" applyNumberFormat="1" applyFont="1" applyBorder="1" applyAlignment="1">
      <alignment horizontal="right" vertical="center" wrapText="1"/>
    </xf>
    <xf numFmtId="168" fontId="8" fillId="0" borderId="0" xfId="1" applyNumberFormat="1" applyFont="1" applyBorder="1" applyAlignment="1">
      <alignment horizontal="right" vertical="center" wrapText="1"/>
    </xf>
    <xf numFmtId="169" fontId="8" fillId="0" borderId="1" xfId="7" applyNumberFormat="1" applyFont="1" applyBorder="1" applyAlignment="1">
      <alignment vertical="center" wrapText="1"/>
    </xf>
    <xf numFmtId="168" fontId="8" fillId="0" borderId="0" xfId="3" applyNumberFormat="1" applyFont="1" applyBorder="1" applyAlignment="1">
      <alignment vertical="center" wrapText="1"/>
    </xf>
    <xf numFmtId="0" fontId="8" fillId="0" borderId="1" xfId="17" applyBorder="1" applyAlignment="1">
      <alignment vertical="center"/>
    </xf>
    <xf numFmtId="49" fontId="9" fillId="0" borderId="1" xfId="17" applyNumberFormat="1" applyFont="1" applyBorder="1" applyAlignment="1">
      <alignment horizontal="center" vertical="center" wrapText="1"/>
    </xf>
    <xf numFmtId="169" fontId="8" fillId="0" borderId="1" xfId="17" applyNumberFormat="1" applyBorder="1" applyAlignment="1">
      <alignment vertical="center" wrapText="1"/>
    </xf>
    <xf numFmtId="165" fontId="8" fillId="0" borderId="1" xfId="1" applyFont="1" applyFill="1" applyBorder="1" applyAlignment="1">
      <alignment vertical="center" wrapText="1"/>
    </xf>
    <xf numFmtId="165" fontId="8" fillId="0" borderId="0" xfId="17" applyNumberFormat="1" applyAlignment="1">
      <alignment horizontal="right" vertical="center"/>
    </xf>
    <xf numFmtId="49" fontId="8" fillId="0" borderId="1" xfId="17" applyNumberFormat="1" applyBorder="1" applyAlignment="1">
      <alignment horizontal="right" vertical="center" wrapText="1"/>
    </xf>
    <xf numFmtId="0" fontId="9" fillId="0" borderId="1" xfId="17" applyFont="1" applyBorder="1" applyAlignment="1">
      <alignment horizontal="center" vertical="center" wrapText="1"/>
    </xf>
    <xf numFmtId="0" fontId="8" fillId="2" borderId="1" xfId="17" applyFill="1" applyBorder="1" applyAlignment="1">
      <alignment horizontal="left" vertical="center" wrapText="1"/>
    </xf>
    <xf numFmtId="0" fontId="8" fillId="0" borderId="1" xfId="17" applyBorder="1" applyAlignment="1">
      <alignment horizontal="left" vertical="center"/>
    </xf>
    <xf numFmtId="0" fontId="8" fillId="0" borderId="0" xfId="17" applyAlignment="1">
      <alignment vertical="center" wrapText="1"/>
    </xf>
    <xf numFmtId="0" fontId="8" fillId="0" borderId="0" xfId="17" applyAlignment="1">
      <alignment horizontal="left" vertical="center" wrapText="1"/>
    </xf>
    <xf numFmtId="49" fontId="8" fillId="0" borderId="0" xfId="17" applyNumberFormat="1" applyAlignment="1">
      <alignment horizontal="left" vertical="center" wrapText="1"/>
    </xf>
    <xf numFmtId="0" fontId="8" fillId="0" borderId="0" xfId="17" applyAlignment="1">
      <alignment horizontal="center" vertical="center" wrapText="1"/>
    </xf>
    <xf numFmtId="0" fontId="8" fillId="0" borderId="0" xfId="17" applyAlignment="1">
      <alignment horizontal="right" vertical="center" wrapText="1"/>
    </xf>
    <xf numFmtId="0" fontId="8" fillId="0" borderId="0" xfId="17" applyAlignment="1">
      <alignment wrapText="1"/>
    </xf>
    <xf numFmtId="0" fontId="9" fillId="0" borderId="0" xfId="17" applyFont="1" applyAlignment="1">
      <alignment vertical="center" wrapText="1"/>
    </xf>
    <xf numFmtId="49" fontId="8" fillId="0" borderId="1" xfId="17" applyNumberFormat="1" applyBorder="1" applyAlignment="1">
      <alignment horizontal="left" vertical="top" wrapText="1"/>
    </xf>
    <xf numFmtId="168" fontId="8" fillId="0" borderId="0" xfId="1" applyNumberFormat="1" applyFont="1" applyBorder="1" applyAlignment="1">
      <alignment horizontal="right" wrapText="1"/>
    </xf>
    <xf numFmtId="49" fontId="8" fillId="0" borderId="1" xfId="17" applyNumberFormat="1" applyBorder="1" applyAlignment="1">
      <alignment horizontal="right" vertical="top" wrapText="1"/>
    </xf>
    <xf numFmtId="169" fontId="8" fillId="0" borderId="1" xfId="7" applyNumberFormat="1" applyFont="1" applyBorder="1" applyAlignment="1">
      <alignment wrapText="1"/>
    </xf>
    <xf numFmtId="168" fontId="8" fillId="0" borderId="0" xfId="3" applyNumberFormat="1" applyFont="1" applyBorder="1" applyAlignment="1">
      <alignment wrapText="1"/>
    </xf>
    <xf numFmtId="0" fontId="8" fillId="0" borderId="1" xfId="17" applyBorder="1" applyAlignment="1">
      <alignment horizontal="center"/>
    </xf>
    <xf numFmtId="0" fontId="8" fillId="0" borderId="1" xfId="17" applyBorder="1"/>
    <xf numFmtId="0" fontId="8" fillId="0" borderId="0" xfId="17" applyAlignment="1">
      <alignment horizontal="right"/>
    </xf>
    <xf numFmtId="165" fontId="8" fillId="0" borderId="1" xfId="1" applyFont="1" applyBorder="1" applyAlignment="1">
      <alignment wrapText="1"/>
    </xf>
    <xf numFmtId="0" fontId="8" fillId="0" borderId="1" xfId="17" applyBorder="1" applyAlignment="1">
      <alignment horizontal="left" vertical="top" wrapText="1"/>
    </xf>
    <xf numFmtId="0" fontId="8" fillId="0" borderId="1" xfId="17" applyBorder="1" applyAlignment="1">
      <alignment horizontal="center" vertical="top" wrapText="1"/>
    </xf>
    <xf numFmtId="165" fontId="8" fillId="0" borderId="1" xfId="1" applyFont="1" applyFill="1" applyBorder="1" applyAlignment="1">
      <alignment wrapText="1"/>
    </xf>
    <xf numFmtId="165" fontId="8" fillId="0" borderId="0" xfId="17" applyNumberFormat="1" applyAlignment="1">
      <alignment horizontal="right"/>
    </xf>
    <xf numFmtId="0" fontId="8" fillId="0" borderId="0" xfId="17" applyAlignment="1">
      <alignment horizontal="center" vertical="top"/>
    </xf>
    <xf numFmtId="0" fontId="8" fillId="0" borderId="1" xfId="17" applyBorder="1" applyAlignment="1">
      <alignment horizontal="center" vertical="top"/>
    </xf>
    <xf numFmtId="0" fontId="9" fillId="0" borderId="1" xfId="17" applyFont="1" applyBorder="1" applyAlignment="1">
      <alignment horizontal="center" wrapText="1"/>
    </xf>
    <xf numFmtId="49" fontId="9" fillId="0" borderId="1" xfId="17" applyNumberFormat="1" applyFont="1" applyBorder="1" applyAlignment="1">
      <alignment horizontal="right" vertical="center" wrapText="1"/>
    </xf>
    <xf numFmtId="0" fontId="18" fillId="0" borderId="1" xfId="17" applyFont="1" applyBorder="1" applyAlignment="1">
      <alignment horizontal="center" vertical="center" wrapText="1"/>
    </xf>
    <xf numFmtId="49" fontId="9" fillId="0" borderId="10" xfId="17" applyNumberFormat="1" applyFont="1" applyBorder="1" applyAlignment="1">
      <alignment vertical="center" wrapText="1"/>
    </xf>
    <xf numFmtId="49" fontId="8" fillId="0" borderId="1" xfId="17" applyNumberFormat="1" applyBorder="1" applyAlignment="1">
      <alignment vertical="center" wrapText="1"/>
    </xf>
    <xf numFmtId="49" fontId="8" fillId="0" borderId="0" xfId="17" applyNumberFormat="1" applyAlignment="1">
      <alignment vertical="center"/>
    </xf>
    <xf numFmtId="0" fontId="8" fillId="0" borderId="3" xfId="17" applyBorder="1" applyAlignment="1">
      <alignment horizontal="left" vertical="center"/>
    </xf>
    <xf numFmtId="0" fontId="8" fillId="0" borderId="3" xfId="17" applyBorder="1" applyAlignment="1">
      <alignment horizontal="center" vertical="center"/>
    </xf>
    <xf numFmtId="0" fontId="8" fillId="0" borderId="3" xfId="17" applyBorder="1" applyAlignment="1">
      <alignment vertical="center"/>
    </xf>
    <xf numFmtId="49" fontId="9" fillId="0" borderId="10" xfId="17" applyNumberFormat="1" applyFont="1" applyBorder="1" applyAlignment="1">
      <alignment vertical="center"/>
    </xf>
    <xf numFmtId="0" fontId="8" fillId="0" borderId="13" xfId="17" applyBorder="1" applyAlignment="1">
      <alignment horizontal="center" vertical="center" wrapText="1"/>
    </xf>
    <xf numFmtId="0" fontId="9" fillId="0" borderId="0" xfId="17" applyFont="1"/>
    <xf numFmtId="0" fontId="9" fillId="0" borderId="1" xfId="17" applyFont="1" applyBorder="1"/>
    <xf numFmtId="0" fontId="8" fillId="0" borderId="14" xfId="17" applyBorder="1" applyAlignment="1">
      <alignment horizontal="center" wrapText="1"/>
    </xf>
    <xf numFmtId="49" fontId="8" fillId="0" borderId="14" xfId="17" applyNumberFormat="1" applyBorder="1" applyAlignment="1">
      <alignment horizontal="left" vertical="center" wrapText="1"/>
    </xf>
    <xf numFmtId="49" fontId="9" fillId="0" borderId="10" xfId="17" applyNumberFormat="1" applyFont="1" applyBorder="1" applyAlignment="1">
      <alignment horizontal="right" vertical="center" wrapText="1"/>
    </xf>
    <xf numFmtId="0" fontId="8" fillId="0" borderId="1" xfId="17" applyBorder="1" applyAlignment="1">
      <alignment horizontal="right" vertical="center" wrapText="1"/>
    </xf>
    <xf numFmtId="49" fontId="9" fillId="0" borderId="11" xfId="17" applyNumberFormat="1" applyFont="1" applyBorder="1" applyAlignment="1">
      <alignment horizontal="right" vertical="center"/>
    </xf>
    <xf numFmtId="49" fontId="8" fillId="0" borderId="0" xfId="17" applyNumberFormat="1" applyAlignment="1">
      <alignment horizontal="right" vertical="center"/>
    </xf>
    <xf numFmtId="49" fontId="8" fillId="0" borderId="1" xfId="17" applyNumberFormat="1" applyBorder="1" applyAlignment="1">
      <alignment horizontal="right" wrapText="1"/>
    </xf>
    <xf numFmtId="0" fontId="9" fillId="0" borderId="14" xfId="17" applyFont="1" applyBorder="1" applyAlignment="1">
      <alignment horizontal="center" vertical="center" wrapText="1"/>
    </xf>
    <xf numFmtId="49" fontId="9" fillId="0" borderId="14" xfId="17" applyNumberFormat="1" applyFont="1" applyBorder="1" applyAlignment="1">
      <alignment horizontal="center" vertical="center" wrapText="1"/>
    </xf>
    <xf numFmtId="0" fontId="9" fillId="0" borderId="6" xfId="17" applyFont="1" applyBorder="1" applyAlignment="1">
      <alignment horizontal="left" vertical="center" wrapText="1"/>
    </xf>
    <xf numFmtId="49" fontId="9" fillId="0" borderId="10" xfId="17" applyNumberFormat="1" applyFont="1" applyBorder="1" applyAlignment="1">
      <alignment horizontal="center" vertical="center"/>
    </xf>
    <xf numFmtId="49" fontId="8" fillId="0" borderId="1" xfId="17" applyNumberFormat="1" applyBorder="1" applyAlignment="1">
      <alignment horizontal="center" vertical="center"/>
    </xf>
    <xf numFmtId="0" fontId="9" fillId="0" borderId="0" xfId="17" applyFont="1" applyAlignment="1">
      <alignment horizontal="left" vertical="top"/>
    </xf>
    <xf numFmtId="0" fontId="8" fillId="0" borderId="3" xfId="17" applyBorder="1" applyAlignment="1">
      <alignment horizontal="right" vertical="center"/>
    </xf>
    <xf numFmtId="0" fontId="8" fillId="0" borderId="3" xfId="17" applyBorder="1" applyAlignment="1">
      <alignment horizontal="left" vertical="center" wrapText="1"/>
    </xf>
    <xf numFmtId="0" fontId="9" fillId="0" borderId="0" xfId="17" applyFont="1" applyAlignment="1">
      <alignment horizontal="right" vertical="top"/>
    </xf>
    <xf numFmtId="0" fontId="8" fillId="0" borderId="0" xfId="0" applyFont="1"/>
    <xf numFmtId="0" fontId="9" fillId="0" borderId="14" xfId="17" applyFont="1" applyBorder="1" applyAlignment="1">
      <alignment horizontal="left" vertical="center" wrapText="1"/>
    </xf>
    <xf numFmtId="0" fontId="8" fillId="0" borderId="14" xfId="17" applyBorder="1" applyAlignment="1">
      <alignment horizontal="center" vertical="center" wrapText="1"/>
    </xf>
    <xf numFmtId="165" fontId="8" fillId="0" borderId="14" xfId="1" applyFont="1" applyBorder="1" applyAlignment="1">
      <alignment vertical="center" wrapText="1"/>
    </xf>
    <xf numFmtId="172" fontId="8" fillId="0" borderId="1" xfId="3" applyNumberFormat="1" applyFont="1" applyBorder="1" applyAlignment="1">
      <alignment horizontal="right" wrapText="1"/>
    </xf>
    <xf numFmtId="0" fontId="21" fillId="0" borderId="0" xfId="17" applyFont="1" applyAlignment="1">
      <alignment vertical="center"/>
    </xf>
    <xf numFmtId="0" fontId="21" fillId="0" borderId="0" xfId="17" applyFont="1" applyAlignment="1">
      <alignment horizontal="right" vertical="center"/>
    </xf>
    <xf numFmtId="0" fontId="21" fillId="0" borderId="0" xfId="17" applyFont="1" applyAlignment="1">
      <alignment horizontal="center" vertical="center"/>
    </xf>
    <xf numFmtId="0" fontId="21" fillId="0" borderId="0" xfId="17" applyFont="1" applyAlignment="1">
      <alignment horizontal="left" vertical="center"/>
    </xf>
    <xf numFmtId="49" fontId="21" fillId="0" borderId="0" xfId="17" applyNumberFormat="1" applyFont="1" applyAlignment="1">
      <alignment horizontal="left" vertical="center"/>
    </xf>
    <xf numFmtId="168" fontId="21" fillId="0" borderId="1" xfId="3" applyNumberFormat="1" applyFont="1" applyBorder="1" applyAlignment="1">
      <alignment horizontal="right" vertical="center" wrapText="1"/>
    </xf>
    <xf numFmtId="0" fontId="21" fillId="0" borderId="1" xfId="17" applyFont="1" applyBorder="1"/>
    <xf numFmtId="3" fontId="21" fillId="0" borderId="1" xfId="1" applyNumberFormat="1" applyFont="1" applyBorder="1" applyAlignment="1">
      <alignment horizontal="center" wrapText="1"/>
    </xf>
    <xf numFmtId="0" fontId="21" fillId="0" borderId="1" xfId="17" applyFont="1" applyBorder="1" applyAlignment="1">
      <alignment horizontal="center"/>
    </xf>
    <xf numFmtId="0" fontId="21" fillId="0" borderId="1" xfId="17" applyFont="1" applyBorder="1" applyAlignment="1">
      <alignment horizontal="center" wrapText="1"/>
    </xf>
    <xf numFmtId="0" fontId="21" fillId="0" borderId="1" xfId="17" applyFont="1" applyBorder="1" applyAlignment="1">
      <alignment horizontal="left" vertical="center" wrapText="1"/>
    </xf>
    <xf numFmtId="169" fontId="21" fillId="0" borderId="1" xfId="7" applyNumberFormat="1" applyFont="1" applyBorder="1" applyAlignment="1">
      <alignment wrapText="1"/>
    </xf>
    <xf numFmtId="0" fontId="21" fillId="0" borderId="1" xfId="17" applyFont="1" applyBorder="1" applyAlignment="1">
      <alignment horizontal="center" vertical="center" wrapText="1"/>
    </xf>
    <xf numFmtId="49" fontId="21" fillId="0" borderId="1" xfId="17" applyNumberFormat="1" applyFont="1" applyBorder="1" applyAlignment="1">
      <alignment horizontal="right" vertical="center" wrapText="1"/>
    </xf>
    <xf numFmtId="165" fontId="21" fillId="0" borderId="1" xfId="1" applyFont="1" applyBorder="1" applyAlignment="1">
      <alignment wrapText="1"/>
    </xf>
    <xf numFmtId="0" fontId="21" fillId="0" borderId="1" xfId="17" applyFont="1" applyBorder="1" applyAlignment="1">
      <alignment wrapText="1"/>
    </xf>
    <xf numFmtId="0" fontId="22" fillId="0" borderId="1" xfId="17" applyFont="1" applyBorder="1" applyAlignment="1">
      <alignment horizontal="left" vertical="center" wrapText="1"/>
    </xf>
    <xf numFmtId="49" fontId="22" fillId="0" borderId="1" xfId="17" applyNumberFormat="1" applyFont="1" applyBorder="1" applyAlignment="1">
      <alignment horizontal="right" vertical="center" wrapText="1"/>
    </xf>
    <xf numFmtId="165" fontId="21" fillId="0" borderId="1" xfId="1" applyFont="1" applyBorder="1" applyAlignment="1">
      <alignment horizontal="center" vertical="center" wrapText="1"/>
    </xf>
    <xf numFmtId="3" fontId="21" fillId="0" borderId="1" xfId="1" applyNumberFormat="1" applyFont="1" applyBorder="1" applyAlignment="1">
      <alignment horizontal="center" vertical="center" wrapText="1"/>
    </xf>
    <xf numFmtId="0" fontId="21" fillId="0" borderId="1" xfId="17" applyFont="1" applyBorder="1" applyAlignment="1">
      <alignment horizontal="left" vertical="center"/>
    </xf>
    <xf numFmtId="168" fontId="21" fillId="0" borderId="1" xfId="3" applyNumberFormat="1" applyFont="1" applyBorder="1" applyAlignment="1">
      <alignment horizontal="right" wrapText="1"/>
    </xf>
    <xf numFmtId="165" fontId="21" fillId="0" borderId="1" xfId="1" applyFont="1" applyFill="1" applyBorder="1" applyAlignment="1">
      <alignment wrapText="1"/>
    </xf>
    <xf numFmtId="169" fontId="21" fillId="0" borderId="1" xfId="17" applyNumberFormat="1" applyFont="1" applyBorder="1" applyAlignment="1">
      <alignment wrapText="1"/>
    </xf>
    <xf numFmtId="49" fontId="21" fillId="0" borderId="1" xfId="17" applyNumberFormat="1" applyFont="1" applyBorder="1" applyAlignment="1">
      <alignment horizontal="right" wrapText="1"/>
    </xf>
    <xf numFmtId="49" fontId="21" fillId="0" borderId="1" xfId="17" applyNumberFormat="1" applyFont="1" applyBorder="1" applyAlignment="1">
      <alignment horizontal="right" vertical="top" wrapText="1"/>
    </xf>
    <xf numFmtId="168" fontId="21" fillId="0" borderId="0" xfId="3" applyNumberFormat="1" applyFont="1" applyBorder="1" applyAlignment="1">
      <alignment horizontal="right" wrapText="1"/>
    </xf>
    <xf numFmtId="0" fontId="21" fillId="0" borderId="0" xfId="17" applyFont="1" applyAlignment="1">
      <alignment horizontal="right"/>
    </xf>
    <xf numFmtId="165" fontId="21" fillId="0" borderId="0" xfId="17" applyNumberFormat="1" applyFont="1" applyAlignment="1">
      <alignment horizontal="right"/>
    </xf>
    <xf numFmtId="168" fontId="21" fillId="0" borderId="0" xfId="1" applyNumberFormat="1" applyFont="1" applyBorder="1" applyAlignment="1">
      <alignment horizontal="right" wrapText="1"/>
    </xf>
    <xf numFmtId="168" fontId="21" fillId="0" borderId="0" xfId="3" applyNumberFormat="1" applyFont="1" applyBorder="1" applyAlignment="1">
      <alignment wrapText="1"/>
    </xf>
    <xf numFmtId="0" fontId="22" fillId="0" borderId="0" xfId="17" applyFont="1" applyAlignment="1">
      <alignment horizontal="center" vertical="center"/>
    </xf>
    <xf numFmtId="0" fontId="22" fillId="0" borderId="0" xfId="17" applyFont="1" applyAlignment="1">
      <alignment horizontal="center" vertical="center" wrapText="1"/>
    </xf>
    <xf numFmtId="49" fontId="22" fillId="0" borderId="0" xfId="17" applyNumberFormat="1" applyFont="1" applyAlignment="1">
      <alignment horizontal="left" vertical="center" wrapText="1"/>
    </xf>
    <xf numFmtId="0" fontId="22" fillId="0" borderId="0" xfId="17" applyFont="1" applyAlignment="1">
      <alignment horizontal="left" vertical="top"/>
    </xf>
    <xf numFmtId="0" fontId="22" fillId="0" borderId="0" xfId="17" applyFont="1" applyAlignment="1">
      <alignment horizontal="left" vertical="center"/>
    </xf>
    <xf numFmtId="0" fontId="22" fillId="0" borderId="0" xfId="17" applyFont="1" applyAlignment="1">
      <alignment horizontal="right" vertical="center"/>
    </xf>
    <xf numFmtId="0" fontId="23" fillId="0" borderId="1" xfId="17" applyFont="1" applyBorder="1" applyAlignment="1">
      <alignment horizontal="center" wrapText="1"/>
    </xf>
    <xf numFmtId="0" fontId="24" fillId="0" borderId="1" xfId="17" applyFont="1" applyBorder="1" applyAlignment="1">
      <alignment horizontal="center" vertical="center" wrapText="1"/>
    </xf>
    <xf numFmtId="0" fontId="21" fillId="0" borderId="1" xfId="17" applyFont="1" applyBorder="1" applyAlignment="1">
      <alignment horizontal="center" vertical="center"/>
    </xf>
    <xf numFmtId="166" fontId="0" fillId="0" borderId="0" xfId="3" applyNumberFormat="1" applyFont="1" applyAlignment="1">
      <alignment vertical="center" wrapText="1"/>
    </xf>
    <xf numFmtId="0" fontId="8" fillId="0" borderId="0" xfId="17" applyAlignment="1">
      <alignment horizontal="left" vertical="center" wrapText="1" indent="1"/>
    </xf>
    <xf numFmtId="0" fontId="8" fillId="0" borderId="16" xfId="17" applyBorder="1" applyAlignment="1">
      <alignment horizontal="left" vertical="center"/>
    </xf>
    <xf numFmtId="0" fontId="8" fillId="0" borderId="16" xfId="17" applyBorder="1" applyAlignment="1">
      <alignment horizontal="left" vertical="center" wrapText="1"/>
    </xf>
    <xf numFmtId="49" fontId="9" fillId="0" borderId="10" xfId="17" applyNumberFormat="1" applyFont="1" applyBorder="1" applyAlignment="1">
      <alignment horizontal="right" vertical="center"/>
    </xf>
    <xf numFmtId="0" fontId="8" fillId="0" borderId="5" xfId="17" applyBorder="1" applyAlignment="1">
      <alignment horizontal="left" vertical="center" wrapText="1"/>
    </xf>
    <xf numFmtId="49" fontId="8" fillId="0" borderId="14" xfId="17" applyNumberFormat="1" applyBorder="1" applyAlignment="1">
      <alignment horizontal="right" vertical="center"/>
    </xf>
    <xf numFmtId="49" fontId="8" fillId="0" borderId="1" xfId="17" applyNumberFormat="1" applyBorder="1" applyAlignment="1">
      <alignment horizontal="right" vertical="center"/>
    </xf>
    <xf numFmtId="0" fontId="8" fillId="0" borderId="1" xfId="17" applyBorder="1" applyAlignment="1">
      <alignment horizontal="right"/>
    </xf>
    <xf numFmtId="49" fontId="9" fillId="0" borderId="1" xfId="17" applyNumberFormat="1" applyFont="1" applyBorder="1" applyAlignment="1">
      <alignment horizontal="right" vertical="center"/>
    </xf>
    <xf numFmtId="0" fontId="8" fillId="0" borderId="13" xfId="17" applyBorder="1" applyAlignment="1">
      <alignment vertical="center" wrapText="1"/>
    </xf>
    <xf numFmtId="49" fontId="8" fillId="0" borderId="14" xfId="17" applyNumberFormat="1" applyBorder="1" applyAlignment="1">
      <alignment horizontal="right" vertical="center" wrapText="1"/>
    </xf>
    <xf numFmtId="0" fontId="8" fillId="0" borderId="1" xfId="17" applyBorder="1" applyAlignment="1">
      <alignment horizontal="right" vertical="center"/>
    </xf>
    <xf numFmtId="0" fontId="9" fillId="0" borderId="1" xfId="17" applyFont="1" applyBorder="1" applyAlignment="1">
      <alignment horizontal="right"/>
    </xf>
    <xf numFmtId="49" fontId="9" fillId="0" borderId="14" xfId="17" applyNumberFormat="1" applyFont="1" applyBorder="1" applyAlignment="1">
      <alignment horizontal="right" vertical="center" wrapText="1"/>
    </xf>
    <xf numFmtId="0" fontId="8" fillId="0" borderId="2" xfId="17" applyBorder="1" applyAlignment="1">
      <alignment horizontal="left" vertical="center" wrapText="1"/>
    </xf>
    <xf numFmtId="0" fontId="9" fillId="0" borderId="0" xfId="17" applyFont="1" applyAlignment="1">
      <alignment horizontal="left"/>
    </xf>
    <xf numFmtId="0" fontId="8" fillId="0" borderId="3" xfId="17" applyBorder="1" applyAlignment="1">
      <alignment horizontal="left"/>
    </xf>
    <xf numFmtId="49" fontId="9" fillId="0" borderId="10" xfId="17" applyNumberFormat="1" applyFont="1" applyBorder="1" applyAlignment="1">
      <alignment horizontal="center" wrapText="1"/>
    </xf>
    <xf numFmtId="49" fontId="8" fillId="0" borderId="1" xfId="17" applyNumberFormat="1" applyBorder="1" applyAlignment="1">
      <alignment horizontal="left" wrapText="1"/>
    </xf>
    <xf numFmtId="49" fontId="8" fillId="0" borderId="1" xfId="17" applyNumberFormat="1" applyBorder="1" applyAlignment="1">
      <alignment horizontal="center" wrapText="1"/>
    </xf>
    <xf numFmtId="49" fontId="8" fillId="0" borderId="0" xfId="17" applyNumberFormat="1" applyAlignment="1">
      <alignment horizontal="left"/>
    </xf>
    <xf numFmtId="49" fontId="9" fillId="0" borderId="1" xfId="17" applyNumberFormat="1" applyFont="1" applyBorder="1" applyAlignment="1">
      <alignment horizontal="right" wrapText="1"/>
    </xf>
    <xf numFmtId="49" fontId="8" fillId="0" borderId="1" xfId="17" applyNumberFormat="1" applyBorder="1" applyAlignment="1">
      <alignment vertical="center"/>
    </xf>
    <xf numFmtId="0" fontId="20" fillId="0" borderId="1" xfId="17" applyFont="1" applyBorder="1" applyAlignment="1">
      <alignment horizontal="right"/>
    </xf>
    <xf numFmtId="49" fontId="8" fillId="0" borderId="13" xfId="17" applyNumberFormat="1" applyBorder="1" applyAlignment="1">
      <alignment horizontal="right" vertical="center" wrapText="1"/>
    </xf>
    <xf numFmtId="49" fontId="9" fillId="0" borderId="0" xfId="17" applyNumberFormat="1" applyFont="1" applyAlignment="1">
      <alignment horizontal="left" vertical="center"/>
    </xf>
    <xf numFmtId="0" fontId="9" fillId="0" borderId="11" xfId="17" applyFont="1" applyBorder="1" applyAlignment="1">
      <alignment horizontal="right" vertical="center"/>
    </xf>
    <xf numFmtId="0" fontId="9" fillId="0" borderId="14" xfId="17" applyFont="1" applyBorder="1" applyAlignment="1">
      <alignment horizontal="right"/>
    </xf>
    <xf numFmtId="0" fontId="8" fillId="0" borderId="14" xfId="17" applyBorder="1" applyAlignment="1">
      <alignment horizontal="right"/>
    </xf>
    <xf numFmtId="49" fontId="8" fillId="0" borderId="0" xfId="17" applyNumberFormat="1" applyAlignment="1">
      <alignment horizontal="left" wrapText="1"/>
    </xf>
    <xf numFmtId="0" fontId="9" fillId="0" borderId="7" xfId="17" applyFont="1" applyBorder="1" applyAlignment="1">
      <alignment wrapText="1"/>
    </xf>
    <xf numFmtId="0" fontId="9" fillId="0" borderId="2" xfId="17" applyFont="1" applyBorder="1" applyAlignment="1">
      <alignment wrapText="1"/>
    </xf>
    <xf numFmtId="0" fontId="8" fillId="0" borderId="2" xfId="17" applyBorder="1" applyAlignment="1">
      <alignment wrapText="1"/>
    </xf>
    <xf numFmtId="49" fontId="8" fillId="0" borderId="2" xfId="17" applyNumberFormat="1" applyBorder="1" applyAlignment="1">
      <alignment horizontal="left" vertical="center" wrapText="1"/>
    </xf>
    <xf numFmtId="0" fontId="8" fillId="0" borderId="2" xfId="17" applyBorder="1" applyAlignment="1">
      <alignment vertical="center" wrapText="1"/>
    </xf>
    <xf numFmtId="0" fontId="8" fillId="0" borderId="1" xfId="17" applyBorder="1" applyAlignment="1">
      <alignment horizontal="right" wrapText="1"/>
    </xf>
    <xf numFmtId="0" fontId="26" fillId="0" borderId="1" xfId="17" applyFont="1" applyBorder="1" applyAlignment="1">
      <alignment horizontal="right"/>
    </xf>
    <xf numFmtId="165" fontId="8" fillId="0" borderId="0" xfId="1" applyFont="1" applyBorder="1" applyAlignment="1">
      <alignment vertical="center" wrapText="1"/>
    </xf>
    <xf numFmtId="0" fontId="21" fillId="0" borderId="16" xfId="17" applyFont="1" applyBorder="1" applyAlignment="1">
      <alignment horizontal="left" vertical="center" wrapText="1"/>
    </xf>
    <xf numFmtId="49" fontId="9" fillId="0" borderId="1" xfId="17" applyNumberFormat="1" applyFont="1" applyBorder="1" applyAlignment="1">
      <alignment horizontal="right" vertical="top" wrapText="1"/>
    </xf>
    <xf numFmtId="0" fontId="21" fillId="0" borderId="16" xfId="17" applyFont="1" applyBorder="1" applyAlignment="1">
      <alignment horizontal="left" vertical="center"/>
    </xf>
    <xf numFmtId="0" fontId="9" fillId="0" borderId="0" xfId="17" applyFont="1" applyAlignment="1">
      <alignment horizontal="center" vertical="top"/>
    </xf>
    <xf numFmtId="49" fontId="8" fillId="0" borderId="0" xfId="17" applyNumberFormat="1" applyAlignment="1">
      <alignment horizontal="center" vertical="center"/>
    </xf>
    <xf numFmtId="49" fontId="8" fillId="0" borderId="1" xfId="17" applyNumberFormat="1" applyBorder="1" applyAlignment="1">
      <alignment horizontal="right" vertical="top"/>
    </xf>
    <xf numFmtId="49" fontId="8" fillId="0" borderId="1" xfId="17" applyNumberFormat="1" applyBorder="1" applyAlignment="1">
      <alignment horizontal="right"/>
    </xf>
    <xf numFmtId="3" fontId="8" fillId="0" borderId="16" xfId="1" applyNumberFormat="1" applyFont="1" applyBorder="1" applyAlignment="1">
      <alignment horizontal="center" wrapText="1"/>
    </xf>
    <xf numFmtId="0" fontId="8" fillId="0" borderId="14" xfId="17" applyBorder="1" applyAlignment="1">
      <alignment vertical="center" wrapText="1"/>
    </xf>
    <xf numFmtId="9" fontId="8" fillId="0" borderId="0" xfId="17" applyNumberFormat="1" applyAlignment="1">
      <alignment vertical="center"/>
    </xf>
    <xf numFmtId="168" fontId="8" fillId="0" borderId="1" xfId="3" applyNumberFormat="1" applyFont="1" applyFill="1" applyBorder="1" applyAlignment="1">
      <alignment horizontal="right" vertical="center" wrapText="1"/>
    </xf>
    <xf numFmtId="9" fontId="8" fillId="0" borderId="1" xfId="7" applyFont="1" applyBorder="1" applyAlignment="1">
      <alignment horizontal="right" vertical="center" wrapText="1"/>
    </xf>
    <xf numFmtId="9" fontId="8" fillId="0" borderId="1" xfId="7" applyFont="1" applyBorder="1" applyAlignment="1">
      <alignment vertical="center" wrapText="1"/>
    </xf>
    <xf numFmtId="3" fontId="8" fillId="0" borderId="1" xfId="1" applyNumberFormat="1" applyFont="1" applyFill="1" applyBorder="1" applyAlignment="1">
      <alignment horizontal="center" wrapText="1"/>
    </xf>
    <xf numFmtId="168" fontId="8" fillId="0" borderId="0" xfId="3" applyNumberFormat="1" applyFont="1" applyFill="1" applyBorder="1" applyAlignment="1">
      <alignment horizontal="right" wrapText="1"/>
    </xf>
    <xf numFmtId="0" fontId="8" fillId="0" borderId="16" xfId="17" applyBorder="1" applyAlignment="1">
      <alignment horizontal="left" vertical="top"/>
    </xf>
    <xf numFmtId="0" fontId="8" fillId="0" borderId="16" xfId="17" applyBorder="1" applyAlignment="1">
      <alignment horizontal="left" vertical="top" wrapText="1"/>
    </xf>
    <xf numFmtId="173" fontId="21" fillId="0" borderId="1" xfId="1" applyNumberFormat="1" applyFont="1" applyBorder="1" applyAlignment="1">
      <alignment horizontal="center" wrapText="1"/>
    </xf>
    <xf numFmtId="172" fontId="8" fillId="0" borderId="0" xfId="17" applyNumberFormat="1" applyAlignment="1">
      <alignment vertical="center" wrapText="1"/>
    </xf>
    <xf numFmtId="9" fontId="8" fillId="0" borderId="0" xfId="17" applyNumberFormat="1" applyAlignment="1">
      <alignment vertical="center" wrapText="1"/>
    </xf>
    <xf numFmtId="172" fontId="9" fillId="0" borderId="0" xfId="17" applyNumberFormat="1" applyFont="1" applyAlignment="1">
      <alignment vertical="center"/>
    </xf>
    <xf numFmtId="0" fontId="28" fillId="0" borderId="10" xfId="0" applyFont="1" applyBorder="1" applyAlignment="1">
      <alignment horizontal="right"/>
    </xf>
    <xf numFmtId="1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28" fillId="0" borderId="11" xfId="0" applyFont="1" applyBorder="1"/>
    <xf numFmtId="0" fontId="28" fillId="0" borderId="10" xfId="0" applyFont="1" applyBorder="1" applyAlignment="1">
      <alignment wrapText="1"/>
    </xf>
    <xf numFmtId="0" fontId="28" fillId="0" borderId="10" xfId="0" applyFont="1" applyBorder="1"/>
    <xf numFmtId="2" fontId="8" fillId="0" borderId="1" xfId="7" applyNumberFormat="1" applyFont="1" applyBorder="1" applyAlignment="1">
      <alignment vertical="center" wrapText="1"/>
    </xf>
    <xf numFmtId="9" fontId="8" fillId="0" borderId="1" xfId="17" applyNumberFormat="1" applyBorder="1" applyAlignment="1">
      <alignment vertical="center"/>
    </xf>
    <xf numFmtId="168" fontId="8" fillId="0" borderId="1" xfId="17" applyNumberFormat="1" applyBorder="1" applyAlignment="1">
      <alignment horizontal="center" vertical="center" wrapText="1"/>
    </xf>
    <xf numFmtId="172" fontId="8" fillId="0" borderId="1" xfId="17" applyNumberFormat="1" applyBorder="1" applyAlignment="1">
      <alignment horizontal="center" vertical="center" wrapText="1"/>
    </xf>
    <xf numFmtId="165" fontId="21" fillId="0" borderId="1" xfId="1" applyFont="1" applyBorder="1" applyAlignment="1">
      <alignment vertical="center" wrapText="1"/>
    </xf>
    <xf numFmtId="0" fontId="21" fillId="0" borderId="1" xfId="17" applyFont="1" applyBorder="1" applyAlignment="1">
      <alignment vertical="center" wrapText="1"/>
    </xf>
    <xf numFmtId="169" fontId="21" fillId="0" borderId="1" xfId="7" applyNumberFormat="1" applyFont="1" applyBorder="1" applyAlignment="1">
      <alignment vertical="center" wrapText="1"/>
    </xf>
    <xf numFmtId="0" fontId="21" fillId="0" borderId="1" xfId="17" applyFont="1" applyBorder="1" applyAlignment="1">
      <alignment vertical="center"/>
    </xf>
    <xf numFmtId="169" fontId="21" fillId="0" borderId="1" xfId="17" applyNumberFormat="1" applyFont="1" applyBorder="1" applyAlignment="1">
      <alignment vertical="center" wrapText="1"/>
    </xf>
    <xf numFmtId="172" fontId="8" fillId="0" borderId="0" xfId="17" applyNumberFormat="1" applyAlignment="1">
      <alignment horizontal="center" vertical="center"/>
    </xf>
    <xf numFmtId="0" fontId="8" fillId="3" borderId="0" xfId="17" applyFill="1" applyAlignment="1">
      <alignment vertical="center"/>
    </xf>
    <xf numFmtId="168" fontId="8" fillId="0" borderId="1" xfId="3" applyNumberFormat="1" applyFont="1" applyBorder="1" applyAlignment="1">
      <alignment horizontal="center" vertical="center" wrapText="1"/>
    </xf>
    <xf numFmtId="44" fontId="8" fillId="0" borderId="0" xfId="17" applyNumberFormat="1" applyAlignment="1">
      <alignment vertical="center" wrapText="1"/>
    </xf>
    <xf numFmtId="43" fontId="8" fillId="0" borderId="1" xfId="32" applyFont="1" applyBorder="1" applyAlignment="1">
      <alignment vertical="center" wrapText="1"/>
    </xf>
    <xf numFmtId="165" fontId="8" fillId="0" borderId="1" xfId="17" applyNumberFormat="1" applyBorder="1" applyAlignment="1">
      <alignment horizontal="center" vertical="center" wrapText="1"/>
    </xf>
    <xf numFmtId="0" fontId="8" fillId="2" borderId="1" xfId="17" applyFill="1" applyBorder="1" applyAlignment="1">
      <alignment horizontal="center" wrapText="1"/>
    </xf>
    <xf numFmtId="0" fontId="8" fillId="2" borderId="0" xfId="17" applyFill="1"/>
    <xf numFmtId="49" fontId="8" fillId="2" borderId="1" xfId="17" applyNumberFormat="1" applyFill="1" applyBorder="1" applyAlignment="1">
      <alignment horizontal="right" vertical="top" wrapText="1"/>
    </xf>
    <xf numFmtId="0" fontId="8" fillId="2" borderId="1" xfId="17" applyFill="1" applyBorder="1" applyAlignment="1">
      <alignment horizontal="left" vertical="top" wrapText="1"/>
    </xf>
    <xf numFmtId="169" fontId="8" fillId="2" borderId="1" xfId="7" applyNumberFormat="1" applyFont="1" applyFill="1" applyBorder="1" applyAlignment="1">
      <alignment wrapText="1"/>
    </xf>
    <xf numFmtId="165" fontId="8" fillId="2" borderId="1" xfId="1" applyFont="1" applyFill="1" applyBorder="1" applyAlignment="1">
      <alignment wrapText="1"/>
    </xf>
    <xf numFmtId="169" fontId="8" fillId="2" borderId="1" xfId="17" applyNumberFormat="1" applyFill="1" applyBorder="1" applyAlignment="1">
      <alignment wrapText="1"/>
    </xf>
    <xf numFmtId="3" fontId="8" fillId="2" borderId="1" xfId="1" applyNumberFormat="1" applyFont="1" applyFill="1" applyBorder="1" applyAlignment="1">
      <alignment horizontal="center" wrapText="1"/>
    </xf>
    <xf numFmtId="168" fontId="8" fillId="2" borderId="1" xfId="3" applyNumberFormat="1" applyFont="1" applyFill="1" applyBorder="1" applyAlignment="1">
      <alignment horizontal="right" vertical="center" wrapText="1"/>
    </xf>
    <xf numFmtId="0" fontId="8" fillId="2" borderId="1" xfId="17" applyFill="1" applyBorder="1" applyAlignment="1">
      <alignment horizontal="center" vertical="top" wrapText="1"/>
    </xf>
    <xf numFmtId="0" fontId="8" fillId="2" borderId="1" xfId="17" applyFill="1" applyBorder="1" applyAlignment="1">
      <alignment horizontal="center" vertical="center" wrapText="1"/>
    </xf>
    <xf numFmtId="0" fontId="8" fillId="2" borderId="1" xfId="17" applyFill="1" applyBorder="1" applyAlignment="1">
      <alignment wrapText="1"/>
    </xf>
    <xf numFmtId="168" fontId="8" fillId="0" borderId="1" xfId="3" applyNumberFormat="1" applyFont="1" applyFill="1" applyBorder="1" applyAlignment="1">
      <alignment horizontal="right" wrapText="1"/>
    </xf>
    <xf numFmtId="168" fontId="8" fillId="0" borderId="0" xfId="3" applyNumberFormat="1" applyFont="1" applyFill="1" applyBorder="1" applyAlignment="1">
      <alignment horizontal="right" vertical="center" wrapText="1"/>
    </xf>
    <xf numFmtId="173" fontId="8" fillId="0" borderId="1" xfId="1" applyNumberFormat="1" applyFont="1" applyBorder="1" applyAlignment="1">
      <alignment horizontal="center" wrapText="1"/>
    </xf>
    <xf numFmtId="168" fontId="8" fillId="0" borderId="0" xfId="1" applyNumberFormat="1" applyFont="1" applyFill="1" applyBorder="1" applyAlignment="1">
      <alignment horizontal="right" wrapText="1"/>
    </xf>
    <xf numFmtId="3" fontId="8" fillId="0" borderId="1" xfId="1" applyNumberFormat="1" applyFont="1" applyFill="1" applyBorder="1" applyAlignment="1">
      <alignment horizontal="center" vertical="center" wrapText="1"/>
    </xf>
    <xf numFmtId="2" fontId="8" fillId="0" borderId="1" xfId="17" applyNumberFormat="1" applyBorder="1" applyAlignment="1">
      <alignment wrapText="1"/>
    </xf>
    <xf numFmtId="165" fontId="8" fillId="0" borderId="1" xfId="1" applyFont="1" applyFill="1" applyBorder="1" applyAlignment="1">
      <alignment horizontal="center" vertical="center" wrapText="1"/>
    </xf>
    <xf numFmtId="168" fontId="8" fillId="0" borderId="0" xfId="3" applyNumberFormat="1" applyFont="1" applyFill="1" applyBorder="1" applyAlignment="1">
      <alignment wrapText="1"/>
    </xf>
    <xf numFmtId="169" fontId="8" fillId="0" borderId="1" xfId="7" applyNumberFormat="1" applyFont="1" applyFill="1" applyBorder="1" applyAlignment="1">
      <alignment wrapText="1"/>
    </xf>
    <xf numFmtId="2" fontId="8" fillId="0" borderId="1" xfId="7" applyNumberFormat="1" applyFont="1" applyFill="1" applyBorder="1" applyAlignment="1">
      <alignment wrapText="1"/>
    </xf>
    <xf numFmtId="3" fontId="8" fillId="0" borderId="1" xfId="32" applyNumberFormat="1" applyFont="1" applyFill="1" applyBorder="1" applyAlignment="1">
      <alignment horizontal="center" wrapText="1"/>
    </xf>
    <xf numFmtId="43" fontId="8" fillId="0" borderId="1" xfId="32" applyFont="1" applyFill="1" applyBorder="1" applyAlignment="1">
      <alignment wrapText="1"/>
    </xf>
    <xf numFmtId="3" fontId="8" fillId="0" borderId="16" xfId="17" applyNumberFormat="1" applyBorder="1" applyAlignment="1">
      <alignment horizontal="left" vertical="center"/>
    </xf>
    <xf numFmtId="3" fontId="8" fillId="0" borderId="0" xfId="17" applyNumberFormat="1"/>
    <xf numFmtId="172" fontId="8" fillId="0" borderId="0" xfId="17" applyNumberFormat="1" applyAlignment="1">
      <alignment vertical="center"/>
    </xf>
    <xf numFmtId="4" fontId="8" fillId="0" borderId="1" xfId="1" applyNumberFormat="1" applyFont="1" applyBorder="1" applyAlignment="1">
      <alignment horizontal="center" vertical="center" wrapText="1"/>
    </xf>
    <xf numFmtId="9" fontId="8" fillId="0" borderId="0" xfId="7" applyFont="1" applyAlignment="1">
      <alignment vertical="center"/>
    </xf>
    <xf numFmtId="4" fontId="8" fillId="0" borderId="0" xfId="17" applyNumberFormat="1"/>
    <xf numFmtId="3" fontId="8" fillId="0" borderId="1" xfId="17" applyNumberFormat="1" applyBorder="1" applyAlignment="1">
      <alignment horizontal="center" vertical="center" wrapText="1"/>
    </xf>
    <xf numFmtId="165" fontId="8" fillId="0" borderId="1" xfId="1" applyFont="1" applyBorder="1" applyAlignment="1">
      <alignment horizontal="center" wrapText="1"/>
    </xf>
    <xf numFmtId="43" fontId="8" fillId="0" borderId="0" xfId="17" applyNumberForma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right" vertical="center"/>
    </xf>
    <xf numFmtId="0" fontId="31" fillId="4" borderId="10" xfId="0" applyFont="1" applyFill="1" applyBorder="1" applyAlignment="1">
      <alignment horizontal="center" vertical="center"/>
    </xf>
    <xf numFmtId="0" fontId="31" fillId="0" borderId="1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2" fillId="4" borderId="14" xfId="0" applyFont="1" applyFill="1" applyBorder="1" applyAlignment="1">
      <alignment vertical="center"/>
    </xf>
    <xf numFmtId="0" fontId="32" fillId="0" borderId="10" xfId="0" applyFont="1" applyBorder="1" applyAlignment="1">
      <alignment vertical="center"/>
    </xf>
    <xf numFmtId="0" fontId="32" fillId="4" borderId="0" xfId="0" applyFont="1" applyFill="1" applyAlignment="1">
      <alignment vertical="center"/>
    </xf>
    <xf numFmtId="174" fontId="32" fillId="0" borderId="10" xfId="1" applyNumberFormat="1" applyFont="1" applyFill="1" applyBorder="1" applyAlignment="1">
      <alignment vertical="center"/>
    </xf>
    <xf numFmtId="9" fontId="32" fillId="0" borderId="10" xfId="0" applyNumberFormat="1" applyFont="1" applyBorder="1" applyAlignment="1">
      <alignment vertical="center"/>
    </xf>
    <xf numFmtId="9" fontId="32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1" fontId="32" fillId="0" borderId="10" xfId="0" applyNumberFormat="1" applyFont="1" applyBorder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2" fillId="2" borderId="13" xfId="0" applyFont="1" applyFill="1" applyBorder="1" applyAlignment="1">
      <alignment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vertical="center" wrapText="1"/>
    </xf>
    <xf numFmtId="168" fontId="31" fillId="0" borderId="10" xfId="0" applyNumberFormat="1" applyFont="1" applyBorder="1" applyAlignment="1">
      <alignment horizontal="center" vertical="center" shrinkToFit="1"/>
    </xf>
    <xf numFmtId="9" fontId="31" fillId="0" borderId="13" xfId="0" applyNumberFormat="1" applyFont="1" applyBorder="1" applyAlignment="1">
      <alignment horizontal="center" vertical="center"/>
    </xf>
    <xf numFmtId="1" fontId="31" fillId="0" borderId="13" xfId="0" applyNumberFormat="1" applyFont="1" applyBorder="1" applyAlignment="1">
      <alignment horizontal="center" vertical="center" shrinkToFit="1"/>
    </xf>
    <xf numFmtId="1" fontId="31" fillId="0" borderId="10" xfId="0" applyNumberFormat="1" applyFont="1" applyBorder="1" applyAlignment="1">
      <alignment horizontal="center" vertical="center" shrinkToFit="1"/>
    </xf>
    <xf numFmtId="0" fontId="31" fillId="0" borderId="10" xfId="0" applyFont="1" applyBorder="1" applyAlignment="1">
      <alignment horizontal="center" vertical="center" shrinkToFit="1"/>
    </xf>
    <xf numFmtId="168" fontId="31" fillId="0" borderId="13" xfId="0" applyNumberFormat="1" applyFont="1" applyBorder="1" applyAlignment="1">
      <alignment horizontal="center" vertical="center" shrinkToFit="1"/>
    </xf>
    <xf numFmtId="0" fontId="32" fillId="0" borderId="11" xfId="0" applyFont="1" applyBorder="1" applyAlignment="1">
      <alignment vertical="center"/>
    </xf>
    <xf numFmtId="168" fontId="32" fillId="0" borderId="10" xfId="0" applyNumberFormat="1" applyFont="1" applyBorder="1" applyAlignment="1">
      <alignment horizontal="center" vertical="center" shrinkToFit="1"/>
    </xf>
    <xf numFmtId="9" fontId="32" fillId="0" borderId="17" xfId="0" applyNumberFormat="1" applyFont="1" applyBorder="1" applyAlignment="1">
      <alignment horizontal="center" vertical="center" shrinkToFit="1"/>
    </xf>
    <xf numFmtId="1" fontId="32" fillId="0" borderId="10" xfId="0" applyNumberFormat="1" applyFont="1" applyBorder="1" applyAlignment="1">
      <alignment horizontal="center" vertical="center" shrinkToFit="1"/>
    </xf>
    <xf numFmtId="0" fontId="32" fillId="0" borderId="10" xfId="0" applyFont="1" applyBorder="1" applyAlignment="1">
      <alignment horizontal="center" vertical="center" shrinkToFit="1"/>
    </xf>
    <xf numFmtId="3" fontId="32" fillId="0" borderId="10" xfId="0" applyNumberFormat="1" applyFont="1" applyBorder="1" applyAlignment="1">
      <alignment horizontal="center" vertical="center" shrinkToFit="1"/>
    </xf>
    <xf numFmtId="0" fontId="32" fillId="0" borderId="10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168" fontId="8" fillId="0" borderId="0" xfId="1" applyNumberFormat="1" applyFont="1" applyFill="1" applyBorder="1" applyAlignment="1">
      <alignment horizontal="right" vertical="center" wrapText="1"/>
    </xf>
    <xf numFmtId="165" fontId="8" fillId="0" borderId="1" xfId="1" applyFill="1" applyBorder="1" applyAlignment="1">
      <alignment vertical="center" wrapText="1"/>
    </xf>
    <xf numFmtId="9" fontId="8" fillId="0" borderId="1" xfId="7" applyFont="1" applyFill="1" applyBorder="1" applyAlignment="1">
      <alignment vertical="center" wrapText="1"/>
    </xf>
    <xf numFmtId="49" fontId="9" fillId="0" borderId="10" xfId="17" applyNumberFormat="1" applyFont="1" applyBorder="1" applyAlignment="1">
      <alignment horizontal="right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top"/>
    </xf>
    <xf numFmtId="49" fontId="8" fillId="0" borderId="0" xfId="0" applyNumberFormat="1" applyFont="1" applyAlignment="1">
      <alignment horizontal="left" vertical="top" wrapText="1"/>
    </xf>
    <xf numFmtId="0" fontId="9" fillId="0" borderId="5" xfId="17" applyFont="1" applyBorder="1" applyAlignment="1">
      <alignment horizontal="left" vertical="center"/>
    </xf>
    <xf numFmtId="0" fontId="9" fillId="0" borderId="16" xfId="17" applyFont="1" applyBorder="1" applyAlignment="1">
      <alignment horizontal="center" vertical="center" wrapText="1"/>
    </xf>
    <xf numFmtId="169" fontId="8" fillId="0" borderId="1" xfId="7" applyNumberFormat="1" applyFont="1" applyBorder="1" applyAlignment="1">
      <alignment horizontal="center" vertical="center" wrapText="1"/>
    </xf>
    <xf numFmtId="2" fontId="8" fillId="0" borderId="1" xfId="17" applyNumberFormat="1" applyBorder="1" applyAlignment="1">
      <alignment vertical="center" wrapText="1"/>
    </xf>
    <xf numFmtId="0" fontId="8" fillId="0" borderId="0" xfId="0" applyFont="1" applyAlignment="1">
      <alignment wrapText="1"/>
    </xf>
    <xf numFmtId="2" fontId="8" fillId="0" borderId="1" xfId="1" applyNumberFormat="1" applyFont="1" applyBorder="1" applyAlignment="1">
      <alignment vertical="center" wrapText="1"/>
    </xf>
    <xf numFmtId="0" fontId="37" fillId="0" borderId="0" xfId="17" applyFont="1" applyAlignment="1">
      <alignment horizontal="center" vertical="center" wrapText="1"/>
    </xf>
    <xf numFmtId="0" fontId="8" fillId="0" borderId="5" xfId="17" applyBorder="1" applyAlignment="1">
      <alignment horizontal="center" vertical="center"/>
    </xf>
    <xf numFmtId="3" fontId="8" fillId="0" borderId="0" xfId="1" applyNumberFormat="1" applyFont="1" applyBorder="1" applyAlignment="1">
      <alignment horizontal="center" vertical="center" wrapText="1"/>
    </xf>
    <xf numFmtId="172" fontId="9" fillId="0" borderId="0" xfId="17" applyNumberFormat="1" applyFont="1" applyAlignment="1">
      <alignment vertical="center" wrapText="1"/>
    </xf>
    <xf numFmtId="3" fontId="8" fillId="0" borderId="0" xfId="17" applyNumberFormat="1" applyAlignment="1">
      <alignment vertical="center" wrapText="1"/>
    </xf>
    <xf numFmtId="166" fontId="0" fillId="0" borderId="0" xfId="3" applyNumberFormat="1" applyFont="1" applyBorder="1" applyAlignment="1">
      <alignment vertical="center" wrapText="1"/>
    </xf>
    <xf numFmtId="9" fontId="0" fillId="0" borderId="0" xfId="7" applyFont="1"/>
    <xf numFmtId="168" fontId="8" fillId="0" borderId="5" xfId="1" applyNumberFormat="1" applyFont="1" applyBorder="1" applyAlignment="1">
      <alignment vertical="center"/>
    </xf>
    <xf numFmtId="168" fontId="8" fillId="0" borderId="0" xfId="1" applyNumberFormat="1" applyFont="1" applyBorder="1" applyAlignment="1">
      <alignment vertical="center"/>
    </xf>
    <xf numFmtId="168" fontId="8" fillId="0" borderId="0" xfId="1" applyNumberFormat="1" applyFont="1" applyBorder="1" applyAlignment="1">
      <alignment vertical="center" wrapText="1"/>
    </xf>
    <xf numFmtId="0" fontId="39" fillId="0" borderId="0" xfId="0" applyFont="1" applyAlignment="1">
      <alignment horizontal="justify" vertical="center"/>
    </xf>
    <xf numFmtId="0" fontId="40" fillId="0" borderId="0" xfId="0" applyFont="1"/>
    <xf numFmtId="0" fontId="39" fillId="0" borderId="0" xfId="0" applyFont="1"/>
    <xf numFmtId="0" fontId="38" fillId="0" borderId="0" xfId="0" applyFont="1" applyAlignment="1">
      <alignment horizontal="justify" vertical="center"/>
    </xf>
    <xf numFmtId="0" fontId="38" fillId="0" borderId="0" xfId="0" applyFont="1" applyAlignment="1">
      <alignment wrapText="1"/>
    </xf>
    <xf numFmtId="0" fontId="0" fillId="0" borderId="10" xfId="0" applyBorder="1"/>
    <xf numFmtId="0" fontId="9" fillId="0" borderId="0" xfId="0" applyFont="1"/>
    <xf numFmtId="169" fontId="8" fillId="0" borderId="1" xfId="7" applyNumberFormat="1" applyFont="1" applyBorder="1" applyAlignment="1">
      <alignment horizontal="right" vertical="center" wrapText="1"/>
    </xf>
    <xf numFmtId="165" fontId="8" fillId="0" borderId="1" xfId="1" applyFont="1" applyBorder="1" applyAlignment="1">
      <alignment horizontal="right" vertical="center" wrapText="1"/>
    </xf>
    <xf numFmtId="169" fontId="8" fillId="0" borderId="1" xfId="17" applyNumberFormat="1" applyBorder="1" applyAlignment="1">
      <alignment horizontal="right" vertical="center" wrapText="1"/>
    </xf>
    <xf numFmtId="2" fontId="8" fillId="0" borderId="1" xfId="17" applyNumberFormat="1" applyBorder="1" applyAlignment="1">
      <alignment horizontal="right" vertical="center" wrapText="1"/>
    </xf>
    <xf numFmtId="2" fontId="8" fillId="0" borderId="1" xfId="7" applyNumberFormat="1" applyFont="1" applyBorder="1" applyAlignment="1">
      <alignment horizontal="right" vertical="center" wrapText="1"/>
    </xf>
    <xf numFmtId="2" fontId="8" fillId="0" borderId="1" xfId="1" applyNumberFormat="1" applyFont="1" applyBorder="1" applyAlignment="1">
      <alignment horizontal="right" vertical="center" wrapText="1"/>
    </xf>
    <xf numFmtId="172" fontId="8" fillId="0" borderId="1" xfId="7" applyNumberFormat="1" applyFont="1" applyBorder="1" applyAlignment="1">
      <alignment horizontal="right" vertical="center" wrapText="1"/>
    </xf>
    <xf numFmtId="9" fontId="8" fillId="0" borderId="0" xfId="7" applyAlignment="1">
      <alignment vertical="center" wrapText="1"/>
    </xf>
    <xf numFmtId="2" fontId="8" fillId="0" borderId="0" xfId="17" applyNumberFormat="1" applyAlignment="1">
      <alignment vertical="center" wrapText="1"/>
    </xf>
    <xf numFmtId="9" fontId="0" fillId="2" borderId="0" xfId="7" applyFont="1" applyFill="1"/>
    <xf numFmtId="0" fontId="0" fillId="0" borderId="10" xfId="0" applyBorder="1" applyAlignment="1">
      <alignment wrapText="1"/>
    </xf>
    <xf numFmtId="6" fontId="0" fillId="0" borderId="10" xfId="0" applyNumberFormat="1" applyBorder="1"/>
    <xf numFmtId="6" fontId="0" fillId="0" borderId="10" xfId="0" applyNumberFormat="1" applyBorder="1" applyAlignment="1">
      <alignment horizontal="center"/>
    </xf>
    <xf numFmtId="0" fontId="9" fillId="0" borderId="10" xfId="0" applyFont="1" applyBorder="1"/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vertical="top" wrapText="1"/>
    </xf>
    <xf numFmtId="0" fontId="8" fillId="0" borderId="10" xfId="0" applyFont="1" applyBorder="1" applyAlignment="1">
      <alignment wrapText="1"/>
    </xf>
    <xf numFmtId="6" fontId="0" fillId="0" borderId="10" xfId="0" applyNumberForma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6" fontId="0" fillId="0" borderId="0" xfId="0" applyNumberFormat="1"/>
    <xf numFmtId="10" fontId="8" fillId="0" borderId="0" xfId="17" applyNumberFormat="1" applyAlignment="1">
      <alignment vertical="center"/>
    </xf>
    <xf numFmtId="6" fontId="9" fillId="0" borderId="0" xfId="0" applyNumberFormat="1" applyFont="1"/>
    <xf numFmtId="0" fontId="9" fillId="0" borderId="16" xfId="17" applyFont="1" applyBorder="1" applyAlignment="1">
      <alignment horizontal="left" vertical="center" wrapText="1"/>
    </xf>
    <xf numFmtId="0" fontId="8" fillId="0" borderId="16" xfId="17" applyBorder="1" applyAlignment="1">
      <alignment vertical="center"/>
    </xf>
    <xf numFmtId="0" fontId="8" fillId="0" borderId="16" xfId="17" applyBorder="1" applyAlignment="1">
      <alignment vertical="center" wrapText="1"/>
    </xf>
    <xf numFmtId="0" fontId="8" fillId="0" borderId="16" xfId="17" applyBorder="1"/>
    <xf numFmtId="49" fontId="8" fillId="0" borderId="16" xfId="17" applyNumberFormat="1" applyBorder="1" applyAlignment="1">
      <alignment horizontal="left" vertical="center"/>
    </xf>
    <xf numFmtId="49" fontId="8" fillId="0" borderId="16" xfId="17" applyNumberFormat="1" applyBorder="1" applyAlignment="1">
      <alignment horizontal="left" vertical="center" wrapText="1"/>
    </xf>
    <xf numFmtId="0" fontId="8" fillId="0" borderId="16" xfId="17" applyBorder="1" applyAlignment="1">
      <alignment horizontal="center" vertical="center"/>
    </xf>
    <xf numFmtId="165" fontId="8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17" applyFont="1" applyAlignment="1">
      <alignment horizontal="right" vertical="top"/>
    </xf>
    <xf numFmtId="0" fontId="9" fillId="0" borderId="3" xfId="17" applyFont="1" applyBorder="1" applyAlignment="1">
      <alignment horizontal="right" vertical="top"/>
    </xf>
    <xf numFmtId="0" fontId="9" fillId="0" borderId="0" xfId="17" applyFont="1" applyAlignment="1">
      <alignment horizontal="left" vertical="top"/>
    </xf>
    <xf numFmtId="0" fontId="8" fillId="0" borderId="3" xfId="17" applyBorder="1" applyAlignment="1">
      <alignment horizontal="center" vertical="center"/>
    </xf>
    <xf numFmtId="0" fontId="9" fillId="0" borderId="2" xfId="17" applyFont="1" applyBorder="1" applyAlignment="1">
      <alignment horizontal="left" vertical="center" wrapText="1"/>
    </xf>
    <xf numFmtId="0" fontId="9" fillId="0" borderId="0" xfId="17" applyFont="1" applyAlignment="1">
      <alignment horizontal="left" vertical="center" wrapText="1"/>
    </xf>
    <xf numFmtId="0" fontId="9" fillId="0" borderId="4" xfId="17" applyFont="1" applyBorder="1" applyAlignment="1">
      <alignment horizontal="left" vertical="center" wrapText="1"/>
    </xf>
    <xf numFmtId="0" fontId="9" fillId="0" borderId="3" xfId="17" applyFont="1" applyBorder="1" applyAlignment="1">
      <alignment horizontal="left" vertical="center" wrapText="1"/>
    </xf>
    <xf numFmtId="0" fontId="9" fillId="0" borderId="5" xfId="17" applyFont="1" applyBorder="1" applyAlignment="1">
      <alignment horizontal="center" vertical="top" wrapText="1"/>
    </xf>
    <xf numFmtId="0" fontId="9" fillId="0" borderId="0" xfId="17" applyFont="1" applyAlignment="1">
      <alignment horizontal="center" vertical="top" wrapText="1"/>
    </xf>
    <xf numFmtId="0" fontId="9" fillId="0" borderId="3" xfId="17" applyFont="1" applyBorder="1" applyAlignment="1">
      <alignment horizontal="center" vertical="top" wrapText="1"/>
    </xf>
    <xf numFmtId="0" fontId="9" fillId="0" borderId="7" xfId="17" applyFont="1" applyBorder="1" applyAlignment="1">
      <alignment horizontal="left" vertical="center"/>
    </xf>
    <xf numFmtId="0" fontId="9" fillId="0" borderId="5" xfId="17" applyFont="1" applyBorder="1" applyAlignment="1">
      <alignment horizontal="left" vertical="center"/>
    </xf>
    <xf numFmtId="0" fontId="9" fillId="0" borderId="5" xfId="17" applyFont="1" applyBorder="1" applyAlignment="1">
      <alignment horizontal="right" vertical="top"/>
    </xf>
    <xf numFmtId="0" fontId="9" fillId="0" borderId="0" xfId="17" applyFont="1" applyAlignment="1">
      <alignment horizontal="right" vertical="center"/>
    </xf>
    <xf numFmtId="0" fontId="9" fillId="0" borderId="6" xfId="17" applyFont="1" applyBorder="1" applyAlignment="1">
      <alignment horizontal="center" vertical="center" wrapText="1"/>
    </xf>
    <xf numFmtId="0" fontId="9" fillId="0" borderId="16" xfId="17" applyFont="1" applyBorder="1" applyAlignment="1">
      <alignment horizontal="center" vertical="center" wrapText="1"/>
    </xf>
    <xf numFmtId="0" fontId="9" fillId="0" borderId="15" xfId="17" applyFont="1" applyBorder="1" applyAlignment="1">
      <alignment horizontal="center" vertical="center" wrapText="1"/>
    </xf>
    <xf numFmtId="0" fontId="9" fillId="0" borderId="6" xfId="17" applyFont="1" applyBorder="1" applyAlignment="1">
      <alignment horizontal="right" vertical="top" wrapText="1"/>
    </xf>
    <xf numFmtId="0" fontId="9" fillId="0" borderId="16" xfId="17" applyFont="1" applyBorder="1" applyAlignment="1">
      <alignment horizontal="right" vertical="top" wrapText="1"/>
    </xf>
    <xf numFmtId="0" fontId="9" fillId="0" borderId="15" xfId="17" applyFont="1" applyBorder="1" applyAlignment="1">
      <alignment horizontal="right" vertical="top" wrapText="1"/>
    </xf>
    <xf numFmtId="0" fontId="9" fillId="0" borderId="2" xfId="17" applyFont="1" applyBorder="1" applyAlignment="1">
      <alignment horizontal="left" vertical="center"/>
    </xf>
    <xf numFmtId="0" fontId="9" fillId="0" borderId="0" xfId="17" applyFont="1" applyAlignment="1">
      <alignment horizontal="left" vertical="center"/>
    </xf>
    <xf numFmtId="0" fontId="9" fillId="0" borderId="4" xfId="17" applyFont="1" applyBorder="1" applyAlignment="1">
      <alignment horizontal="left" vertical="center"/>
    </xf>
    <xf numFmtId="0" fontId="9" fillId="0" borderId="3" xfId="17" applyFont="1" applyBorder="1" applyAlignment="1">
      <alignment horizontal="left" vertical="center"/>
    </xf>
    <xf numFmtId="0" fontId="22" fillId="0" borderId="0" xfId="17" applyFont="1" applyAlignment="1">
      <alignment horizontal="right" vertical="center"/>
    </xf>
    <xf numFmtId="0" fontId="22" fillId="0" borderId="6" xfId="17" applyFont="1" applyBorder="1" applyAlignment="1">
      <alignment horizontal="center" vertical="center" wrapText="1"/>
    </xf>
    <xf numFmtId="0" fontId="22" fillId="0" borderId="16" xfId="17" applyFont="1" applyBorder="1" applyAlignment="1">
      <alignment horizontal="center" vertical="center" wrapText="1"/>
    </xf>
    <xf numFmtId="0" fontId="22" fillId="0" borderId="15" xfId="17" applyFont="1" applyBorder="1" applyAlignment="1">
      <alignment horizontal="center" vertical="center" wrapText="1"/>
    </xf>
    <xf numFmtId="0" fontId="22" fillId="0" borderId="7" xfId="17" applyFont="1" applyBorder="1" applyAlignment="1">
      <alignment horizontal="left" vertical="center"/>
    </xf>
    <xf numFmtId="0" fontId="22" fillId="0" borderId="5" xfId="17" applyFont="1" applyBorder="1" applyAlignment="1">
      <alignment horizontal="left" vertical="center"/>
    </xf>
    <xf numFmtId="0" fontId="22" fillId="0" borderId="2" xfId="17" applyFont="1" applyBorder="1" applyAlignment="1">
      <alignment horizontal="left" vertical="center"/>
    </xf>
    <xf numFmtId="0" fontId="22" fillId="0" borderId="0" xfId="17" applyFont="1" applyAlignment="1">
      <alignment horizontal="left" vertical="center"/>
    </xf>
    <xf numFmtId="0" fontId="22" fillId="0" borderId="4" xfId="17" applyFont="1" applyBorder="1" applyAlignment="1">
      <alignment horizontal="left" vertical="center"/>
    </xf>
    <xf numFmtId="0" fontId="22" fillId="0" borderId="3" xfId="17" applyFont="1" applyBorder="1" applyAlignment="1">
      <alignment horizontal="left" vertical="center"/>
    </xf>
    <xf numFmtId="0" fontId="9" fillId="0" borderId="0" xfId="17" applyFont="1" applyAlignment="1">
      <alignment horizontal="center" vertical="center"/>
    </xf>
    <xf numFmtId="0" fontId="9" fillId="0" borderId="0" xfId="17" applyFont="1" applyAlignment="1">
      <alignment horizontal="center" vertical="top"/>
    </xf>
    <xf numFmtId="0" fontId="9" fillId="0" borderId="0" xfId="17" applyFont="1" applyAlignment="1">
      <alignment horizontal="center" vertical="center" wrapText="1"/>
    </xf>
    <xf numFmtId="0" fontId="9" fillId="0" borderId="7" xfId="17" applyFont="1" applyBorder="1" applyAlignment="1">
      <alignment horizontal="left" vertical="center" wrapText="1"/>
    </xf>
    <xf numFmtId="0" fontId="9" fillId="0" borderId="5" xfId="17" applyFont="1" applyBorder="1" applyAlignment="1">
      <alignment horizontal="left" vertical="center" wrapText="1"/>
    </xf>
    <xf numFmtId="0" fontId="8" fillId="0" borderId="2" xfId="17" applyBorder="1" applyAlignment="1">
      <alignment horizontal="left" vertical="center" wrapText="1"/>
    </xf>
    <xf numFmtId="0" fontId="8" fillId="0" borderId="0" xfId="17" applyAlignment="1">
      <alignment horizontal="left" vertical="center" wrapText="1"/>
    </xf>
    <xf numFmtId="0" fontId="8" fillId="0" borderId="16" xfId="17" applyBorder="1" applyAlignment="1">
      <alignment horizontal="left" vertical="center" wrapText="1"/>
    </xf>
    <xf numFmtId="49" fontId="9" fillId="0" borderId="11" xfId="17" applyNumberFormat="1" applyFont="1" applyBorder="1" applyAlignment="1">
      <alignment horizontal="center" vertical="center"/>
    </xf>
    <xf numFmtId="49" fontId="9" fillId="0" borderId="12" xfId="17" applyNumberFormat="1" applyFont="1" applyBorder="1" applyAlignment="1">
      <alignment horizontal="center" vertical="center"/>
    </xf>
    <xf numFmtId="49" fontId="9" fillId="0" borderId="17" xfId="17" applyNumberFormat="1" applyFont="1" applyBorder="1" applyAlignment="1">
      <alignment horizontal="center" vertical="center"/>
    </xf>
    <xf numFmtId="0" fontId="9" fillId="0" borderId="12" xfId="17" applyFont="1" applyBorder="1" applyAlignment="1">
      <alignment horizontal="center" vertical="center" wrapText="1"/>
    </xf>
    <xf numFmtId="0" fontId="9" fillId="0" borderId="16" xfId="17" applyFont="1" applyBorder="1" applyAlignment="1">
      <alignment horizontal="center" vertical="top"/>
    </xf>
    <xf numFmtId="0" fontId="9" fillId="0" borderId="15" xfId="17" applyFont="1" applyBorder="1" applyAlignment="1">
      <alignment horizontal="center" vertical="top"/>
    </xf>
    <xf numFmtId="0" fontId="9" fillId="0" borderId="11" xfId="17" applyFont="1" applyBorder="1" applyAlignment="1">
      <alignment horizontal="center" vertical="center" wrapText="1"/>
    </xf>
    <xf numFmtId="0" fontId="9" fillId="0" borderId="17" xfId="17" applyFont="1" applyBorder="1" applyAlignment="1">
      <alignment horizontal="center" vertical="center" wrapText="1"/>
    </xf>
    <xf numFmtId="0" fontId="8" fillId="0" borderId="7" xfId="17" applyBorder="1" applyAlignment="1">
      <alignment horizontal="left" vertical="center" wrapText="1"/>
    </xf>
    <xf numFmtId="0" fontId="8" fillId="0" borderId="5" xfId="17" applyBorder="1" applyAlignment="1">
      <alignment horizontal="left" vertical="center" wrapText="1"/>
    </xf>
    <xf numFmtId="0" fontId="8" fillId="0" borderId="6" xfId="17" applyBorder="1" applyAlignment="1">
      <alignment horizontal="left" vertical="center" wrapText="1"/>
    </xf>
    <xf numFmtId="0" fontId="9" fillId="0" borderId="11" xfId="17" applyFont="1" applyBorder="1" applyAlignment="1">
      <alignment horizontal="left" vertical="center"/>
    </xf>
    <xf numFmtId="0" fontId="9" fillId="0" borderId="12" xfId="17" applyFont="1" applyBorder="1" applyAlignment="1">
      <alignment horizontal="left" vertical="center"/>
    </xf>
    <xf numFmtId="165" fontId="8" fillId="0" borderId="0" xfId="1" applyFont="1" applyBorder="1" applyAlignment="1">
      <alignment horizontal="center" vertical="center" wrapText="1"/>
    </xf>
    <xf numFmtId="165" fontId="8" fillId="0" borderId="16" xfId="1" applyFont="1" applyBorder="1" applyAlignment="1">
      <alignment horizontal="center" vertical="center" wrapText="1"/>
    </xf>
    <xf numFmtId="168" fontId="9" fillId="0" borderId="11" xfId="1" applyNumberFormat="1" applyFont="1" applyBorder="1" applyAlignment="1">
      <alignment horizontal="right" vertical="center" wrapText="1"/>
    </xf>
    <xf numFmtId="168" fontId="9" fillId="0" borderId="17" xfId="1" applyNumberFormat="1" applyFont="1" applyBorder="1" applyAlignment="1">
      <alignment horizontal="right" vertical="center" wrapText="1"/>
    </xf>
    <xf numFmtId="0" fontId="8" fillId="0" borderId="4" xfId="17" applyBorder="1" applyAlignment="1">
      <alignment horizontal="left" vertical="center" wrapText="1"/>
    </xf>
    <xf numFmtId="0" fontId="8" fillId="0" borderId="3" xfId="17" applyBorder="1" applyAlignment="1">
      <alignment horizontal="left" vertical="center" wrapText="1"/>
    </xf>
    <xf numFmtId="0" fontId="8" fillId="0" borderId="15" xfId="17" applyBorder="1" applyAlignment="1">
      <alignment horizontal="left" vertical="center" wrapText="1"/>
    </xf>
    <xf numFmtId="0" fontId="9" fillId="0" borderId="3" xfId="17" applyFont="1" applyBorder="1" applyAlignment="1">
      <alignment horizontal="center" vertical="center" wrapText="1"/>
    </xf>
    <xf numFmtId="165" fontId="8" fillId="0" borderId="0" xfId="1" applyFont="1" applyBorder="1" applyAlignment="1">
      <alignment horizontal="right" vertical="center" wrapText="1"/>
    </xf>
    <xf numFmtId="165" fontId="8" fillId="0" borderId="16" xfId="1" applyFont="1" applyBorder="1" applyAlignment="1">
      <alignment horizontal="right" vertical="center" wrapText="1"/>
    </xf>
    <xf numFmtId="168" fontId="9" fillId="0" borderId="12" xfId="1" applyNumberFormat="1" applyFont="1" applyBorder="1" applyAlignment="1">
      <alignment horizontal="right" vertical="center" wrapText="1"/>
    </xf>
    <xf numFmtId="165" fontId="8" fillId="0" borderId="5" xfId="1" applyFont="1" applyBorder="1" applyAlignment="1">
      <alignment horizontal="center" vertical="center" wrapText="1"/>
    </xf>
    <xf numFmtId="165" fontId="8" fillId="0" borderId="6" xfId="1" applyFont="1" applyBorder="1" applyAlignment="1">
      <alignment horizontal="center" vertical="center" wrapText="1"/>
    </xf>
    <xf numFmtId="0" fontId="9" fillId="0" borderId="17" xfId="17" applyFont="1" applyBorder="1" applyAlignment="1">
      <alignment horizontal="left" vertical="center"/>
    </xf>
    <xf numFmtId="0" fontId="9" fillId="0" borderId="5" xfId="17" applyFont="1" applyBorder="1" applyAlignment="1">
      <alignment horizontal="center" vertical="top"/>
    </xf>
    <xf numFmtId="0" fontId="9" fillId="0" borderId="3" xfId="17" applyFont="1" applyBorder="1" applyAlignment="1">
      <alignment horizontal="center" vertical="top"/>
    </xf>
    <xf numFmtId="44" fontId="9" fillId="0" borderId="7" xfId="1" applyNumberFormat="1" applyFont="1" applyBorder="1" applyAlignment="1">
      <alignment horizontal="center" vertical="center" wrapText="1"/>
    </xf>
    <xf numFmtId="44" fontId="9" fillId="0" borderId="6" xfId="1" applyNumberFormat="1" applyFont="1" applyBorder="1" applyAlignment="1">
      <alignment horizontal="center" vertical="center" wrapText="1"/>
    </xf>
    <xf numFmtId="0" fontId="9" fillId="0" borderId="11" xfId="17" applyFont="1" applyBorder="1" applyAlignment="1">
      <alignment horizontal="center" vertical="center"/>
    </xf>
    <xf numFmtId="0" fontId="9" fillId="0" borderId="12" xfId="17" applyFont="1" applyBorder="1" applyAlignment="1">
      <alignment horizontal="center" vertical="center"/>
    </xf>
    <xf numFmtId="0" fontId="9" fillId="0" borderId="17" xfId="17" applyFont="1" applyBorder="1" applyAlignment="1">
      <alignment horizontal="center" vertical="center"/>
    </xf>
    <xf numFmtId="44" fontId="9" fillId="0" borderId="5" xfId="1" applyNumberFormat="1" applyFont="1" applyBorder="1" applyAlignment="1">
      <alignment horizontal="center" vertical="center" wrapText="1"/>
    </xf>
    <xf numFmtId="0" fontId="8" fillId="0" borderId="11" xfId="17" applyBorder="1" applyAlignment="1">
      <alignment horizontal="left" vertical="center"/>
    </xf>
    <xf numFmtId="0" fontId="8" fillId="0" borderId="12" xfId="17" applyBorder="1" applyAlignment="1">
      <alignment horizontal="left" vertical="center"/>
    </xf>
    <xf numFmtId="168" fontId="8" fillId="0" borderId="11" xfId="1" applyNumberFormat="1" applyFont="1" applyBorder="1" applyAlignment="1">
      <alignment horizontal="right" vertical="center" wrapText="1"/>
    </xf>
    <xf numFmtId="168" fontId="8" fillId="0" borderId="17" xfId="1" applyNumberFormat="1" applyFont="1" applyBorder="1" applyAlignment="1">
      <alignment horizontal="right" vertical="center" wrapText="1"/>
    </xf>
    <xf numFmtId="168" fontId="8" fillId="0" borderId="0" xfId="1" applyNumberFormat="1" applyFont="1" applyBorder="1" applyAlignment="1">
      <alignment horizontal="right" vertical="center" wrapText="1"/>
    </xf>
    <xf numFmtId="44" fontId="9" fillId="0" borderId="5" xfId="17" applyNumberFormat="1" applyFont="1" applyBorder="1" applyAlignment="1">
      <alignment horizontal="center" vertical="center" wrapText="1"/>
    </xf>
    <xf numFmtId="44" fontId="9" fillId="0" borderId="6" xfId="17" applyNumberFormat="1" applyFont="1" applyBorder="1" applyAlignment="1">
      <alignment horizontal="center" vertical="center" wrapText="1"/>
    </xf>
    <xf numFmtId="44" fontId="9" fillId="0" borderId="0" xfId="17" applyNumberFormat="1" applyFont="1" applyAlignment="1">
      <alignment horizontal="center" vertical="center" wrapText="1"/>
    </xf>
    <xf numFmtId="44" fontId="9" fillId="0" borderId="16" xfId="17" applyNumberFormat="1" applyFont="1" applyBorder="1" applyAlignment="1">
      <alignment horizontal="center" vertical="center" wrapText="1"/>
    </xf>
    <xf numFmtId="0" fontId="25" fillId="0" borderId="0" xfId="17" applyFont="1" applyAlignment="1">
      <alignment horizontal="center" vertical="center" wrapText="1"/>
    </xf>
    <xf numFmtId="165" fontId="8" fillId="0" borderId="2" xfId="1" applyFont="1" applyFill="1" applyBorder="1" applyAlignment="1">
      <alignment horizontal="center" vertical="center" wrapText="1"/>
    </xf>
    <xf numFmtId="165" fontId="8" fillId="0" borderId="16" xfId="1" applyFont="1" applyFill="1" applyBorder="1" applyAlignment="1">
      <alignment horizontal="center" vertical="center" wrapText="1"/>
    </xf>
    <xf numFmtId="172" fontId="8" fillId="0" borderId="0" xfId="17" applyNumberFormat="1" applyAlignment="1">
      <alignment horizontal="center" vertical="center" wrapText="1"/>
    </xf>
    <xf numFmtId="165" fontId="8" fillId="0" borderId="0" xfId="1" applyFont="1" applyFill="1" applyBorder="1" applyAlignment="1">
      <alignment horizontal="center" vertical="center" wrapText="1"/>
    </xf>
    <xf numFmtId="165" fontId="8" fillId="0" borderId="2" xfId="1" applyFont="1" applyBorder="1" applyAlignment="1">
      <alignment horizontal="center" vertical="center" wrapText="1"/>
    </xf>
    <xf numFmtId="172" fontId="8" fillId="0" borderId="0" xfId="17" applyNumberFormat="1" applyAlignment="1">
      <alignment vertical="center" wrapText="1"/>
    </xf>
    <xf numFmtId="0" fontId="0" fillId="0" borderId="0" xfId="0" applyAlignment="1">
      <alignment vertical="center" wrapText="1"/>
    </xf>
    <xf numFmtId="165" fontId="8" fillId="0" borderId="0" xfId="1" applyFont="1" applyBorder="1" applyAlignment="1">
      <alignment vertical="center" wrapText="1"/>
    </xf>
    <xf numFmtId="165" fontId="8" fillId="0" borderId="16" xfId="1" applyFont="1" applyBorder="1" applyAlignment="1">
      <alignment vertical="center" wrapText="1"/>
    </xf>
    <xf numFmtId="0" fontId="9" fillId="0" borderId="0" xfId="17" applyFont="1" applyAlignment="1">
      <alignment vertical="center" wrapText="1"/>
    </xf>
    <xf numFmtId="0" fontId="9" fillId="0" borderId="16" xfId="17" applyFont="1" applyBorder="1" applyAlignment="1">
      <alignment vertical="center" wrapText="1"/>
    </xf>
    <xf numFmtId="0" fontId="9" fillId="0" borderId="5" xfId="17" applyFont="1" applyBorder="1" applyAlignment="1">
      <alignment horizontal="right" vertical="center"/>
    </xf>
    <xf numFmtId="165" fontId="8" fillId="0" borderId="3" xfId="1" applyFont="1" applyBorder="1" applyAlignment="1">
      <alignment vertical="center" wrapText="1"/>
    </xf>
    <xf numFmtId="165" fontId="8" fillId="0" borderId="15" xfId="1" applyFont="1" applyBorder="1" applyAlignment="1">
      <alignment vertical="center" wrapText="1"/>
    </xf>
    <xf numFmtId="0" fontId="9" fillId="0" borderId="6" xfId="17" applyFont="1" applyBorder="1" applyAlignment="1">
      <alignment horizontal="center" vertical="top"/>
    </xf>
    <xf numFmtId="0" fontId="0" fillId="0" borderId="10" xfId="0" applyBorder="1" applyAlignment="1">
      <alignment horizontal="left" vertical="center"/>
    </xf>
    <xf numFmtId="172" fontId="0" fillId="0" borderId="10" xfId="0" applyNumberFormat="1" applyBorder="1" applyAlignment="1">
      <alignment horizontal="left" vertical="center"/>
    </xf>
    <xf numFmtId="172" fontId="0" fillId="0" borderId="14" xfId="0" applyNumberFormat="1" applyBorder="1" applyAlignment="1">
      <alignment horizontal="left" vertical="center"/>
    </xf>
    <xf numFmtId="172" fontId="0" fillId="0" borderId="13" xfId="0" applyNumberFormat="1" applyBorder="1" applyAlignment="1">
      <alignment horizontal="left" vertical="center"/>
    </xf>
    <xf numFmtId="0" fontId="0" fillId="0" borderId="1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9" fillId="0" borderId="11" xfId="0" applyFont="1" applyBorder="1"/>
    <xf numFmtId="0" fontId="0" fillId="0" borderId="12" xfId="0" applyBorder="1"/>
    <xf numFmtId="0" fontId="0" fillId="0" borderId="17" xfId="0" applyBorder="1"/>
    <xf numFmtId="0" fontId="9" fillId="0" borderId="12" xfId="0" applyFont="1" applyBorder="1"/>
    <xf numFmtId="0" fontId="9" fillId="0" borderId="17" xfId="0" applyFont="1" applyBorder="1"/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32" fillId="2" borderId="10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vertic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vertical="center" wrapText="1"/>
    </xf>
    <xf numFmtId="0" fontId="32" fillId="2" borderId="13" xfId="0" applyFont="1" applyFill="1" applyBorder="1" applyAlignment="1">
      <alignment vertical="center" wrapText="1"/>
    </xf>
    <xf numFmtId="0" fontId="32" fillId="2" borderId="10" xfId="0" applyFont="1" applyFill="1" applyBorder="1" applyAlignment="1">
      <alignment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2" borderId="17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</cellXfs>
  <cellStyles count="45">
    <cellStyle name="A_Amount" xfId="11" xr:uid="{00000000-0005-0000-0000-000000000000}"/>
    <cellStyle name="Comma" xfId="1" builtinId="3"/>
    <cellStyle name="Comma 10" xfId="26" xr:uid="{00000000-0005-0000-0000-000002000000}"/>
    <cellStyle name="Comma 13" xfId="21" xr:uid="{00000000-0005-0000-0000-000003000000}"/>
    <cellStyle name="Comma 13 2" xfId="35" xr:uid="{7C1E80A7-35F7-44C5-A9E4-A68185E39F3A}"/>
    <cellStyle name="Comma 13 3" xfId="42" xr:uid="{B30D234E-5FE7-42C3-917A-FBC476C10B58}"/>
    <cellStyle name="Comma 2" xfId="14" xr:uid="{00000000-0005-0000-0000-000004000000}"/>
    <cellStyle name="Comma 2 2" xfId="16" xr:uid="{00000000-0005-0000-0000-000005000000}"/>
    <cellStyle name="Comma 2 2 2" xfId="18" xr:uid="{00000000-0005-0000-0000-000006000000}"/>
    <cellStyle name="Comma 2 2 3" xfId="32" xr:uid="{ACD129C5-3712-467F-B48F-E614899972F8}"/>
    <cellStyle name="Comma 2 3" xfId="31" xr:uid="{760F500E-F007-44F2-9ED8-49449F336772}"/>
    <cellStyle name="Comma 2 4" xfId="39" xr:uid="{0D24FE42-D35D-43D4-821F-EDC9F1B9F71B}"/>
    <cellStyle name="Comma 3" xfId="15" xr:uid="{00000000-0005-0000-0000-000007000000}"/>
    <cellStyle name="Comma 3 2" xfId="19" xr:uid="{00000000-0005-0000-0000-000008000000}"/>
    <cellStyle name="Comma 3 2 2" xfId="33" xr:uid="{68CB1427-C7A3-470E-94E4-2C05D260F0C0}"/>
    <cellStyle name="Comma 3 2 3" xfId="40" xr:uid="{D1F4BF48-B878-4AC9-9E90-82D5F8A6BF27}"/>
    <cellStyle name="Comma 4" xfId="28" xr:uid="{0EF85C9F-F8DF-4A61-A549-6561907105DA}"/>
    <cellStyle name="Comma0" xfId="2" xr:uid="{00000000-0005-0000-0000-000009000000}"/>
    <cellStyle name="Currency" xfId="3" builtinId="4"/>
    <cellStyle name="Currency 2" xfId="4" xr:uid="{00000000-0005-0000-0000-00000B000000}"/>
    <cellStyle name="Currency 2 2" xfId="23" xr:uid="{00000000-0005-0000-0000-00000C000000}"/>
    <cellStyle name="Normal" xfId="0" builtinId="0"/>
    <cellStyle name="Normal 10" xfId="10" xr:uid="{00000000-0005-0000-0000-00000E000000}"/>
    <cellStyle name="Normal 13" xfId="17" xr:uid="{00000000-0005-0000-0000-00000F000000}"/>
    <cellStyle name="Normal 18" xfId="20" xr:uid="{00000000-0005-0000-0000-000010000000}"/>
    <cellStyle name="Normal 18 2" xfId="34" xr:uid="{94E5D426-FFD2-49E6-831F-63DA17C371C3}"/>
    <cellStyle name="Normal 18 3" xfId="41" xr:uid="{483CA074-5716-411C-892B-9BA3A9697100}"/>
    <cellStyle name="Normal 2" xfId="5" xr:uid="{00000000-0005-0000-0000-000011000000}"/>
    <cellStyle name="Normal 2 2" xfId="12" xr:uid="{00000000-0005-0000-0000-000012000000}"/>
    <cellStyle name="Normal 2 3" xfId="13" xr:uid="{00000000-0005-0000-0000-000013000000}"/>
    <cellStyle name="Normal 2 3 2" xfId="30" xr:uid="{EEA1E5A4-077A-4A1B-A88D-7AEC64467558}"/>
    <cellStyle name="Normal 2 3 3" xfId="38" xr:uid="{CF9BC7F7-EC41-41BC-8F54-FD0FA1FFD333}"/>
    <cellStyle name="Normal 4" xfId="8" xr:uid="{00000000-0005-0000-0000-000014000000}"/>
    <cellStyle name="Normal 4 2" xfId="24" xr:uid="{00000000-0005-0000-0000-000015000000}"/>
    <cellStyle name="Normal 4 2 2" xfId="36" xr:uid="{EE9C0151-A073-4266-BBCD-35B430E1177D}"/>
    <cellStyle name="Normal 4 2 3" xfId="43" xr:uid="{5F9A8AE9-8531-41E9-B252-D67E2F3D2CB7}"/>
    <cellStyle name="Normal 4 3" xfId="29" xr:uid="{04B985C0-6E9C-475B-B548-68319A9AFDD9}"/>
    <cellStyle name="Normal 4 4" xfId="37" xr:uid="{F6BEF909-EA0F-4FE0-9905-E6BEE92F1DD1}"/>
    <cellStyle name="Normal 5" xfId="22" xr:uid="{00000000-0005-0000-0000-000016000000}"/>
    <cellStyle name="Normal 6" xfId="25" xr:uid="{00000000-0005-0000-0000-000017000000}"/>
    <cellStyle name="Normal 6 2" xfId="44" xr:uid="{054005DF-FFDF-4D3E-A73D-6978544808B1}"/>
    <cellStyle name="OPSKRIF" xfId="6" xr:uid="{00000000-0005-0000-0000-000018000000}"/>
    <cellStyle name="or" xfId="9" xr:uid="{00000000-0005-0000-0000-000019000000}"/>
    <cellStyle name="Percent" xfId="7" builtinId="5"/>
    <cellStyle name="Percent 5" xfId="27" xr:uid="{00000000-0005-0000-0000-00001B00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externalLink" Target="externalLinks/externalLink2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3.xml"/><Relationship Id="rId95" Type="http://schemas.openxmlformats.org/officeDocument/2006/relationships/styles" Target="style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externalLink" Target="externalLinks/externalLink1.xml"/><Relationship Id="rId91" Type="http://schemas.openxmlformats.org/officeDocument/2006/relationships/externalLink" Target="externalLinks/externalLink4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theme" Target="theme/theme1.xml"/><Relationship Id="rId9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externalLink" Target="externalLinks/externalLink6.xml"/><Relationship Id="rId9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COS\Desktop\ILIFA\DOT%20Projects\Rehab%20Projects\P7-4\BOQ%20P7-4%20Rehab%20-Asphalt%2040mm%20Overlay%20sections%20Rev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ORA\AppData\Local\Microsoft\Windows\INetCache\Content.Outlook\JBWI7LRL\BOQ%20Frame%20wor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ENGINEERING%20MANAGEMENT%20(Projects)\2017%20Projects\H17%20027%2000%20-%20Dept%20Transport%20-%20Area%20Office%20-%20UNDERBURG\700%20Documentation%20and%20Procurement\Rev%201\BOQ%20L1633%20%20Rev%202%2050-50%202-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COS\Desktop\Stean%20Laptop\Data\HN-%20Projects\103RT%20-%20P577\00%20Contracts\ZNT%203417-13T%20Bridges%20&amp;%20Roadworks\f)%20Payment\P577-3417%20Payment%20Cert%2028%20rev3a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OneDrive%20-%20BJFC%20Consulting\BJFC%20projects\DoT%20KZN\DoT%20Capital%20Projects\DOT72_Lovu%20Bridge\docs\1-4%20Estimates\Lovu%20Pedestrian%20Brigde%20COTO%20Rev01.xlsx" TargetMode="External"/><Relationship Id="rId1" Type="http://schemas.openxmlformats.org/officeDocument/2006/relationships/externalLinkPath" Target="/OneDrive%20-%20BJFC%20Consulting/BJFC%20projects/DoT%20KZN/DoT%20Capital%20Projects/DOT72_Lovu%20Bridge/docs/1-4%20Estimates/Lovu%20Pedestrian%20Brigde%20COTO%20Rev0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/OneDrive%20-%20BJFC%20Consulting/BJFC%20projects/DoT%20KZN/DoT%20Capital%20Projects/DOT80_P242_Rehab/docs/6-4%20Tenders/Open%20Tender/March%202021%20Version/Open%20Tender%20document%20%20BOQ%20%20Combined%20Chapters-01.03.2021%20COTO.xlsx?0C0FFF17" TargetMode="External"/><Relationship Id="rId1" Type="http://schemas.openxmlformats.org/officeDocument/2006/relationships/externalLinkPath" Target="file:///\\0C0FFF17\Open%20Tender%20document%20%20BOQ%20%20Combined%20Chapters-01.03.2021%20CO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1200"/>
      <sheetName val="1300"/>
      <sheetName val="1400"/>
      <sheetName val="1500"/>
      <sheetName val="1700"/>
      <sheetName val="3100"/>
      <sheetName val="3300"/>
      <sheetName val="3800"/>
      <sheetName val="3900"/>
      <sheetName val="4100"/>
      <sheetName val="4800"/>
      <sheetName val="5900"/>
      <sheetName val="8100"/>
      <sheetName val="A"/>
      <sheetName val="Sch D"/>
      <sheetName val="D"/>
      <sheetName val="Sch F"/>
      <sheetName val="F"/>
      <sheetName val="Sch G"/>
      <sheetName val="G"/>
      <sheetName val="Summary"/>
      <sheetName val="Labour"/>
      <sheetName val="CPG"/>
      <sheetName val="Calc sheet"/>
      <sheetName val="2100"/>
      <sheetName val="2200"/>
      <sheetName val="2300"/>
      <sheetName val="4200"/>
      <sheetName val="5100"/>
      <sheetName val="5200"/>
      <sheetName val="5400"/>
      <sheetName val="5600"/>
      <sheetName val="5700"/>
      <sheetName val="5800"/>
      <sheetName val="7300"/>
      <sheetName val="Relegated"/>
      <sheetName val="BoQ"/>
      <sheetName val="Calculations"/>
      <sheetName val="6100"/>
      <sheetName val="6200"/>
      <sheetName val="6300"/>
      <sheetName val="6400"/>
      <sheetName val="5500"/>
      <sheetName val="3400"/>
      <sheetName val="3500"/>
      <sheetName val="3600"/>
      <sheetName val="4500"/>
      <sheetName val="440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ZNT 41798 Ori"/>
      <sheetName val="3900z"/>
      <sheetName val="Labour"/>
      <sheetName val="1200 (2)"/>
      <sheetName val="1300"/>
      <sheetName val="1400"/>
      <sheetName val="1500"/>
      <sheetName val="1500 CPG"/>
      <sheetName val="1600"/>
      <sheetName val="1700"/>
      <sheetName val="1700 CPG"/>
      <sheetName val="2100 (2)"/>
      <sheetName val="2200"/>
      <sheetName val="2300 (2)"/>
      <sheetName val="3100"/>
      <sheetName val="3300"/>
      <sheetName val="3400 (2)"/>
      <sheetName val="3500"/>
      <sheetName val="3600"/>
      <sheetName val="3800 (2)"/>
      <sheetName val="3900"/>
      <sheetName val="4100"/>
      <sheetName val="4200 (2)"/>
      <sheetName val="4200"/>
      <sheetName val="4800"/>
      <sheetName val="5100"/>
      <sheetName val="5200"/>
      <sheetName val="5400"/>
      <sheetName val="5500"/>
      <sheetName val="5600"/>
      <sheetName val="5700"/>
      <sheetName val="5800"/>
      <sheetName val="5900"/>
      <sheetName val="6100"/>
      <sheetName val="6200"/>
      <sheetName val="6300"/>
      <sheetName val="6400"/>
      <sheetName val="6600"/>
      <sheetName val="7100"/>
      <sheetName val="7300 (2)"/>
      <sheetName val="8100 (2)"/>
      <sheetName val="9100"/>
      <sheetName val="A"/>
      <sheetName val="Sch D"/>
      <sheetName val="D"/>
      <sheetName val="Sch F"/>
      <sheetName val="F"/>
      <sheetName val="Sch G"/>
      <sheetName val="G"/>
      <sheetName val="Summary"/>
      <sheetName val="CPG"/>
      <sheetName val="Relegated"/>
      <sheetName val="Calc shee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1200"/>
      <sheetName val="1300"/>
      <sheetName val="1400"/>
      <sheetName val="1500"/>
      <sheetName val="3900z"/>
      <sheetName val="3100"/>
      <sheetName val="3300"/>
      <sheetName val="3400"/>
      <sheetName val="5900"/>
      <sheetName val="8100"/>
      <sheetName val="A"/>
      <sheetName val="Sch D"/>
      <sheetName val="D"/>
      <sheetName val="Sch F"/>
      <sheetName val="F"/>
      <sheetName val="Sch G"/>
      <sheetName val="G"/>
      <sheetName val="Summary"/>
      <sheetName val="Labour"/>
      <sheetName val="Calc sheet"/>
      <sheetName val="CPG"/>
      <sheetName val="1700"/>
      <sheetName val="2100"/>
      <sheetName val="2200"/>
      <sheetName val="2300"/>
      <sheetName val="5100"/>
      <sheetName val="5200"/>
      <sheetName val="5400"/>
      <sheetName val="5600"/>
      <sheetName val="5700"/>
      <sheetName val="5800"/>
      <sheetName val="7100"/>
      <sheetName val="Relegated"/>
      <sheetName val="3800"/>
      <sheetName val="3500"/>
      <sheetName val="3600"/>
      <sheetName val="4100"/>
      <sheetName val="4200"/>
      <sheetName val="4500"/>
      <sheetName val="5500"/>
      <sheetName val="6100"/>
      <sheetName val="6200"/>
      <sheetName val="6300"/>
      <sheetName val="6400"/>
      <sheetName val="730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Progress"/>
      <sheetName val="Check"/>
      <sheetName val="Cert OLD"/>
      <sheetName val="Envelope"/>
      <sheetName val="Chk"/>
      <sheetName val="Cert New"/>
      <sheetName val="Bill of Q"/>
      <sheetName val="Summary"/>
      <sheetName val="VO"/>
      <sheetName val="VO 03"/>
      <sheetName val="VO 04"/>
      <sheetName val="VO 07"/>
      <sheetName val="VO 11"/>
      <sheetName val="VO 13,20a"/>
      <sheetName val="MOS"/>
      <sheetName val="Deductions"/>
      <sheetName val="Interest"/>
      <sheetName val="Bitumen"/>
      <sheetName val="Special Mat"/>
      <sheetName val="CPA"/>
      <sheetName val="ETA Cert"/>
      <sheetName val="Cert (ETA)"/>
      <sheetName val="Summary (ETA)"/>
      <sheetName val="Special Mat (ETA)"/>
      <sheetName val="CPA (ETA)"/>
      <sheetName val="Cash Flow"/>
      <sheetName val="Indices"/>
      <sheetName val="Notes"/>
      <sheetName val="VO Blank"/>
      <sheetName val="Tables"/>
      <sheetName val="Invo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tion"/>
      <sheetName val="C1.2"/>
      <sheetName val="C1.3"/>
      <sheetName val="C1.4"/>
      <sheetName val="C1.5"/>
      <sheetName val="C1.6"/>
      <sheetName val="C1.7"/>
      <sheetName val="C2.1"/>
      <sheetName val="C2.2"/>
      <sheetName val="C2.3"/>
      <sheetName val="C2.4"/>
      <sheetName val="C3.1"/>
      <sheetName val="C3.2"/>
      <sheetName val="C3.3"/>
      <sheetName val="C4.3"/>
      <sheetName val="C4.1"/>
      <sheetName val="C4.2"/>
      <sheetName val="C4.4"/>
      <sheetName val="C4.5"/>
      <sheetName val="C5.1"/>
      <sheetName val="C5.2"/>
      <sheetName val="C5.3"/>
      <sheetName val="C5.4"/>
      <sheetName val="C5.5"/>
      <sheetName val="C6.1"/>
      <sheetName val="C6.2"/>
      <sheetName val="C7.1"/>
      <sheetName val="C7.2"/>
      <sheetName val="C7.3"/>
      <sheetName val="C7.4"/>
      <sheetName val="C7.5"/>
      <sheetName val="C7.6"/>
      <sheetName val="C8.1"/>
      <sheetName val="C8.2"/>
      <sheetName val="C8.3"/>
      <sheetName val="C8.4"/>
      <sheetName val="C8.5"/>
      <sheetName val="C8.6"/>
      <sheetName val="C8.7"/>
      <sheetName val="C8.8"/>
      <sheetName val="C8.9"/>
      <sheetName val="C9.1"/>
      <sheetName val="C10.1"/>
      <sheetName val="C11.1"/>
      <sheetName val="C11.3"/>
      <sheetName val="C11.4"/>
      <sheetName val="C11.5"/>
      <sheetName val="C11.2"/>
      <sheetName val="C11.6"/>
      <sheetName val="C11.7"/>
      <sheetName val="C11.8"/>
      <sheetName val="C11.9"/>
      <sheetName val="C12.1"/>
      <sheetName val="C12.2"/>
      <sheetName val="C12.3"/>
      <sheetName val="C12.4"/>
      <sheetName val="C12.5"/>
      <sheetName val="C12.6"/>
      <sheetName val="C12.7"/>
      <sheetName val="C12.8"/>
      <sheetName val="C12.9"/>
      <sheetName val="C12.10"/>
      <sheetName val="C12.12"/>
      <sheetName val="C13.1"/>
      <sheetName val="C13.2"/>
      <sheetName val="C13.3"/>
      <sheetName val="C13.4"/>
      <sheetName val="C13.5"/>
      <sheetName val="C13.6"/>
      <sheetName val="C13.7"/>
      <sheetName val="C13.8"/>
      <sheetName val="C13.9"/>
      <sheetName val="C13.11"/>
      <sheetName val="C13.12"/>
      <sheetName val="C13.13"/>
      <sheetName val="C13.14"/>
      <sheetName val="C14.1"/>
      <sheetName val="C14.2"/>
      <sheetName val="C14.3"/>
      <sheetName val="C14.4"/>
      <sheetName val="C14.5"/>
      <sheetName val="C14.6"/>
      <sheetName val="C14.7"/>
      <sheetName val="C14.8"/>
      <sheetName val="C14.9"/>
      <sheetName val="C14.10"/>
      <sheetName val="C14.11"/>
      <sheetName val="C13.10"/>
      <sheetName val="C20.1"/>
      <sheetName val="A"/>
      <sheetName val="Schedule A"/>
      <sheetName val="Chapter F"/>
      <sheetName val="F"/>
      <sheetName val="Chapter G"/>
      <sheetName val="G"/>
      <sheetName val="Summary"/>
      <sheetName val="CPG"/>
      <sheetName val="Training"/>
      <sheetName val="W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B10" t="str">
            <v>PSC1.5</v>
          </cell>
          <cell r="C10" t="str">
            <v>ACCOMMODATION OF TRAFFIC</v>
          </cell>
          <cell r="D10"/>
        </row>
      </sheetData>
      <sheetData sheetId="5" refreshError="1">
        <row r="10">
          <cell r="B10" t="str">
            <v>C1.6</v>
          </cell>
          <cell r="C10" t="str">
            <v>CLEARING AND GRUBBING</v>
          </cell>
          <cell r="D10"/>
        </row>
      </sheetData>
      <sheetData sheetId="6" refreshError="1">
        <row r="10">
          <cell r="B10" t="str">
            <v>C1.7</v>
          </cell>
          <cell r="C10" t="str">
            <v>LOADING AND HAULING</v>
          </cell>
          <cell r="D10"/>
        </row>
      </sheetData>
      <sheetData sheetId="7" refreshError="1"/>
      <sheetData sheetId="8" refreshError="1">
        <row r="10">
          <cell r="B10" t="str">
            <v>C2.2</v>
          </cell>
          <cell r="C10" t="str">
            <v>DRY SERVICES</v>
          </cell>
          <cell r="D10"/>
        </row>
      </sheetData>
      <sheetData sheetId="9" refreshError="1">
        <row r="10">
          <cell r="B10" t="str">
            <v>C2.3</v>
          </cell>
          <cell r="C10" t="str">
            <v>WET SERVICES</v>
          </cell>
          <cell r="D10"/>
        </row>
      </sheetData>
      <sheetData sheetId="10" refreshError="1">
        <row r="10">
          <cell r="B10" t="str">
            <v>C2.4</v>
          </cell>
          <cell r="C10" t="str">
            <v>ENERGY AND OTHER SERVICES</v>
          </cell>
          <cell r="D10"/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0">
          <cell r="C10" t="str">
            <v>SEGMENTAL BLOCK PAVING LAYERS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10">
          <cell r="B10" t="str">
            <v>C11.1</v>
          </cell>
          <cell r="C10" t="str">
            <v>PITCHING, STONEWORK, CAST IN SITU CONCRETE FOR PROTECTION AGAINST EROSION</v>
          </cell>
        </row>
      </sheetData>
      <sheetData sheetId="44" refreshError="1">
        <row r="10">
          <cell r="B10" t="str">
            <v>C11.3</v>
          </cell>
          <cell r="C10" t="str">
            <v>GUIDE BLOCKS AND KILOMETRE MARKERS</v>
          </cell>
        </row>
        <row r="13">
          <cell r="D13"/>
        </row>
      </sheetData>
      <sheetData sheetId="45" refreshError="1"/>
      <sheetData sheetId="46" refreshError="1">
        <row r="10">
          <cell r="B10" t="str">
            <v>C11.5</v>
          </cell>
          <cell r="C10" t="str">
            <v>FENCING</v>
          </cell>
        </row>
        <row r="13">
          <cell r="D13"/>
        </row>
      </sheetData>
      <sheetData sheetId="47" refreshError="1">
        <row r="10">
          <cell r="B10" t="str">
            <v>C11.2</v>
          </cell>
          <cell r="C10" t="str">
            <v>NON-STRUCTURAL GABIONS</v>
          </cell>
        </row>
        <row r="13">
          <cell r="D13"/>
        </row>
      </sheetData>
      <sheetData sheetId="48" refreshError="1">
        <row r="10">
          <cell r="B10" t="str">
            <v>C11.6</v>
          </cell>
          <cell r="C10" t="str">
            <v>ROAD SIGNS</v>
          </cell>
        </row>
        <row r="11">
          <cell r="D11"/>
        </row>
      </sheetData>
      <sheetData sheetId="49" refreshError="1"/>
      <sheetData sheetId="50" refreshError="1">
        <row r="10">
          <cell r="B10" t="str">
            <v>C11.8</v>
          </cell>
          <cell r="C10" t="str">
            <v>LANDSCAPING AND PLANTING PLANTS</v>
          </cell>
        </row>
        <row r="11">
          <cell r="D11"/>
        </row>
      </sheetData>
      <sheetData sheetId="51" refreshError="1">
        <row r="10">
          <cell r="B10" t="str">
            <v>C11.9</v>
          </cell>
          <cell r="C10" t="str">
            <v>FINISHING THE ROAD AND ROAD RESERVE AND TREATING OLD ROADS</v>
          </cell>
        </row>
        <row r="11">
          <cell r="D11"/>
        </row>
      </sheetData>
      <sheetData sheetId="52" refreshError="1">
        <row r="10">
          <cell r="B10" t="str">
            <v>C12.1</v>
          </cell>
          <cell r="C10" t="str">
            <v>PILING</v>
          </cell>
        </row>
        <row r="11">
          <cell r="D11"/>
        </row>
      </sheetData>
      <sheetData sheetId="53" refreshError="1">
        <row r="9">
          <cell r="D9"/>
        </row>
        <row r="10">
          <cell r="B10" t="str">
            <v>C12.2</v>
          </cell>
          <cell r="C10" t="str">
            <v>GROUND ANCHORS</v>
          </cell>
        </row>
      </sheetData>
      <sheetData sheetId="54" refreshError="1">
        <row r="9">
          <cell r="D9"/>
        </row>
        <row r="10">
          <cell r="B10" t="str">
            <v>C12.3</v>
          </cell>
          <cell r="C10" t="str">
            <v>GROUND IMPROVEMENT</v>
          </cell>
        </row>
      </sheetData>
      <sheetData sheetId="55" refreshError="1">
        <row r="10">
          <cell r="B10" t="str">
            <v>C12.4</v>
          </cell>
          <cell r="C10" t="str">
            <v>LATERAL SUPPORT</v>
          </cell>
        </row>
      </sheetData>
      <sheetData sheetId="56" refreshError="1">
        <row r="10">
          <cell r="B10" t="str">
            <v xml:space="preserve">C12.5 </v>
          </cell>
          <cell r="C10" t="str">
            <v>SHOTCRETE</v>
          </cell>
        </row>
        <row r="11">
          <cell r="D11"/>
        </row>
      </sheetData>
      <sheetData sheetId="57" refreshError="1">
        <row r="10">
          <cell r="B10" t="str">
            <v>C12.6</v>
          </cell>
          <cell r="C10" t="str">
            <v>MECHANICALLY STABILISED FILL AND GABIONS</v>
          </cell>
        </row>
        <row r="11">
          <cell r="D11"/>
        </row>
      </sheetData>
      <sheetData sheetId="58" refreshError="1">
        <row r="10">
          <cell r="B10" t="str">
            <v>C12.7</v>
          </cell>
          <cell r="C10" t="str">
            <v>TRENCHLESS METHODS</v>
          </cell>
        </row>
        <row r="11">
          <cell r="D11"/>
        </row>
      </sheetData>
      <sheetData sheetId="59" refreshError="1"/>
      <sheetData sheetId="60" refreshError="1"/>
      <sheetData sheetId="61" refreshError="1">
        <row r="10">
          <cell r="B10" t="str">
            <v>C12.10</v>
          </cell>
          <cell r="C10" t="str">
            <v>HARD EXCAVATION BY BLASTING</v>
          </cell>
        </row>
        <row r="11">
          <cell r="D11"/>
        </row>
      </sheetData>
      <sheetData sheetId="62" refreshError="1">
        <row r="9">
          <cell r="D9"/>
        </row>
        <row r="10">
          <cell r="B10" t="str">
            <v>C12.12</v>
          </cell>
          <cell r="C10" t="str">
            <v>CONSTRUCTION DEWATERING</v>
          </cell>
        </row>
      </sheetData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>
        <row r="22">
          <cell r="G22">
            <v>0</v>
          </cell>
        </row>
      </sheetData>
      <sheetData sheetId="90" refreshError="1"/>
      <sheetData sheetId="91" refreshError="1"/>
      <sheetData sheetId="92" refreshError="1"/>
      <sheetData sheetId="93" refreshError="1">
        <row r="10">
          <cell r="B10" t="str">
            <v>G</v>
          </cell>
          <cell r="C10" t="str">
            <v>SMALL CONTRACTOR DEVELOPMENT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C1.2"/>
      <sheetName val="C1.3"/>
      <sheetName val="C1.4"/>
      <sheetName val="C2.1"/>
      <sheetName val="C1.5"/>
      <sheetName val="C1.6"/>
      <sheetName val="C1.7"/>
      <sheetName val="C2.2"/>
      <sheetName val="C2.3"/>
      <sheetName val="C2.4"/>
      <sheetName val="C3.1"/>
      <sheetName val="C3.2"/>
      <sheetName val="C3.3"/>
      <sheetName val="C4.1"/>
      <sheetName val="C4.2"/>
      <sheetName val="C4.3"/>
      <sheetName val="C4.4"/>
      <sheetName val="C4.5"/>
      <sheetName val="C5.1"/>
      <sheetName val="C5.2"/>
      <sheetName val="C5.3"/>
      <sheetName val="C5.4"/>
      <sheetName val="C5.5"/>
      <sheetName val="C6.1"/>
      <sheetName val="C6.2"/>
      <sheetName val="C7.1"/>
      <sheetName val="C7.2"/>
      <sheetName val="C7.3"/>
      <sheetName val="C7.4"/>
      <sheetName val="C7.5"/>
      <sheetName val="C7.6"/>
      <sheetName val="C8.1"/>
      <sheetName val="C8.2"/>
      <sheetName val="C8.3"/>
      <sheetName val="C8.4"/>
      <sheetName val="C8.5"/>
      <sheetName val="C8.6"/>
      <sheetName val="C8.7"/>
      <sheetName val="C8.8"/>
      <sheetName val="C8.9"/>
      <sheetName val="C9.1"/>
      <sheetName val="C10.1"/>
      <sheetName val="C11.1"/>
      <sheetName val="C11.2"/>
      <sheetName val="C11.3"/>
      <sheetName val="C11.4"/>
      <sheetName val="C11.5"/>
      <sheetName val="C11.6"/>
      <sheetName val="C11.7"/>
      <sheetName val="C11.8"/>
      <sheetName val="C11.9"/>
      <sheetName val="C12.1"/>
      <sheetName val="C12.2"/>
      <sheetName val="C12.3"/>
      <sheetName val="C12.4"/>
      <sheetName val="C12.5"/>
      <sheetName val="C12.6"/>
      <sheetName val="C12.7"/>
      <sheetName val="C12.8"/>
      <sheetName val="C12.9"/>
      <sheetName val="C12.10"/>
      <sheetName val="C12.12"/>
      <sheetName val="C13.1"/>
      <sheetName val="C13.2"/>
      <sheetName val="C13.3"/>
      <sheetName val="C13.4"/>
      <sheetName val="C13.5"/>
      <sheetName val="C13.6"/>
      <sheetName val="C13.7"/>
      <sheetName val="C13.8"/>
      <sheetName val="C13.9"/>
      <sheetName val="C13.10"/>
      <sheetName val="C13.11"/>
      <sheetName val="C13.12"/>
      <sheetName val="C13.13"/>
      <sheetName val="C13.14"/>
      <sheetName val="C14.1"/>
      <sheetName val="C14.2"/>
      <sheetName val="C14.3"/>
      <sheetName val="C14.4"/>
      <sheetName val="C14.5"/>
      <sheetName val="C14.6"/>
      <sheetName val="C14.7"/>
      <sheetName val="C14.8"/>
      <sheetName val="C14.9"/>
      <sheetName val="C14.10"/>
      <sheetName val="C14.11"/>
      <sheetName val="C20.1"/>
      <sheetName val="A"/>
      <sheetName val="Chapter E"/>
      <sheetName val="E"/>
      <sheetName val="Chapter G"/>
      <sheetName val="G"/>
      <sheetName val="Summary"/>
      <sheetName val="CPG"/>
      <sheetName val="WO"/>
      <sheetName val="Trai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140">
          <cell r="G140">
            <v>38658852.539999999</v>
          </cell>
        </row>
      </sheetData>
      <sheetData sheetId="90"/>
      <sheetData sheetId="91"/>
      <sheetData sheetId="92"/>
      <sheetData sheetId="93"/>
      <sheetData sheetId="94">
        <row r="13">
          <cell r="G13">
            <v>70062309.169840008</v>
          </cell>
        </row>
      </sheetData>
      <sheetData sheetId="95"/>
      <sheetData sheetId="96"/>
      <sheetData sheetId="9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H7"/>
  <sheetViews>
    <sheetView view="pageBreakPreview" zoomScale="60" zoomScaleNormal="70" workbookViewId="0">
      <selection activeCell="J12" sqref="J12"/>
    </sheetView>
  </sheetViews>
  <sheetFormatPr defaultRowHeight="13" x14ac:dyDescent="0.6"/>
  <cols>
    <col min="2" max="2" width="18.1328125" bestFit="1" customWidth="1"/>
    <col min="3" max="4" width="43.86328125" customWidth="1"/>
  </cols>
  <sheetData>
    <row r="2" spans="2:8" ht="12" customHeight="1" x14ac:dyDescent="0.6">
      <c r="B2" s="105" t="s">
        <v>0</v>
      </c>
      <c r="C2" s="307" t="s">
        <v>1</v>
      </c>
    </row>
    <row r="3" spans="2:8" x14ac:dyDescent="0.6">
      <c r="B3" s="105" t="s">
        <v>2</v>
      </c>
      <c r="C3" s="308" t="s">
        <v>3</v>
      </c>
    </row>
    <row r="4" spans="2:8" x14ac:dyDescent="0.6">
      <c r="C4" s="105"/>
      <c r="H4" s="364"/>
    </row>
    <row r="5" spans="2:8" x14ac:dyDescent="0.6">
      <c r="B5" s="105" t="s">
        <v>4</v>
      </c>
      <c r="C5" s="309" t="s">
        <v>5</v>
      </c>
      <c r="D5" s="105"/>
      <c r="E5" s="105"/>
      <c r="F5" s="105"/>
      <c r="G5" s="105"/>
      <c r="H5" s="364"/>
    </row>
    <row r="6" spans="2:8" ht="39" x14ac:dyDescent="0.6">
      <c r="B6" s="105" t="s">
        <v>6</v>
      </c>
      <c r="C6" s="309" t="s">
        <v>7</v>
      </c>
      <c r="D6" s="105"/>
      <c r="E6" s="105"/>
      <c r="F6" s="105"/>
      <c r="G6" s="105"/>
      <c r="H6" s="364"/>
    </row>
    <row r="7" spans="2:8" x14ac:dyDescent="0.6">
      <c r="B7" s="105"/>
      <c r="C7" s="105"/>
      <c r="D7" s="105"/>
      <c r="E7" s="105"/>
      <c r="F7" s="105"/>
      <c r="G7" s="105"/>
      <c r="H7" s="364"/>
    </row>
  </sheetData>
  <mergeCells count="1">
    <mergeCell ref="H4:H7"/>
  </mergeCell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H211"/>
  <sheetViews>
    <sheetView tabSelected="1" view="pageBreakPreview" zoomScaleNormal="85" zoomScaleSheetLayoutView="100" workbookViewId="0">
      <selection activeCell="D31" sqref="D31"/>
    </sheetView>
  </sheetViews>
  <sheetFormatPr defaultColWidth="6.86328125" defaultRowHeight="13" x14ac:dyDescent="0.6"/>
  <cols>
    <col min="1" max="1" width="0.86328125" style="1" customWidth="1"/>
    <col min="2" max="2" width="11.54296875" style="81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8" x14ac:dyDescent="0.6">
      <c r="B1" s="367" t="str">
        <f>Client1</f>
        <v>Province of KwaZulu-Natal</v>
      </c>
      <c r="C1" s="367"/>
      <c r="D1" s="367"/>
      <c r="E1" s="365" t="str">
        <f>"Contract No. "&amp;ContractNo</f>
        <v>Contract No. ZNB00904/00000/00/HOD/INF/21/T</v>
      </c>
      <c r="F1" s="365"/>
      <c r="G1" s="365"/>
    </row>
    <row r="2" spans="2:8" x14ac:dyDescent="0.6">
      <c r="B2" s="367" t="str">
        <f>Client2</f>
        <v>Department of Transport</v>
      </c>
      <c r="C2" s="367"/>
      <c r="D2" s="367"/>
      <c r="E2" s="365"/>
      <c r="F2" s="365"/>
      <c r="G2" s="365"/>
    </row>
    <row r="3" spans="2:8" x14ac:dyDescent="0.6">
      <c r="B3" s="368"/>
      <c r="C3" s="368"/>
      <c r="D3" s="368"/>
      <c r="E3" s="366"/>
      <c r="F3" s="366"/>
      <c r="G3" s="366"/>
    </row>
    <row r="4" spans="2:8" x14ac:dyDescent="0.6">
      <c r="B4" s="376" t="s">
        <v>8</v>
      </c>
      <c r="C4" s="377"/>
      <c r="D4" s="377"/>
      <c r="E4" s="377"/>
      <c r="F4" s="377"/>
      <c r="G4" s="373" t="str">
        <f>"CHAPTER "&amp;B10</f>
        <v>CHAPTER C1.2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8" ht="12.75" customHeight="1" x14ac:dyDescent="0.6">
      <c r="B6" s="369"/>
      <c r="C6" s="370"/>
      <c r="D6" s="370"/>
      <c r="E6" s="370"/>
      <c r="F6" s="370"/>
      <c r="G6" s="374"/>
      <c r="H6" s="8"/>
    </row>
    <row r="7" spans="2:8" ht="7.5" customHeight="1" x14ac:dyDescent="0.6">
      <c r="B7" s="371"/>
      <c r="C7" s="372"/>
      <c r="D7" s="372"/>
      <c r="E7" s="372"/>
      <c r="F7" s="372"/>
      <c r="G7" s="375"/>
      <c r="H7" s="8"/>
    </row>
    <row r="8" spans="2:8" s="9" customFormat="1" ht="24.95" customHeight="1" x14ac:dyDescent="0.6">
      <c r="B8" s="79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50"/>
      <c r="C9" s="14"/>
      <c r="D9" s="15"/>
      <c r="E9" s="15"/>
      <c r="F9" s="16"/>
      <c r="G9" s="25" t="str">
        <f t="shared" ref="G9:G52" si="0">IF(D9="","",E9*F9)</f>
        <v/>
      </c>
      <c r="H9" s="18"/>
    </row>
    <row r="10" spans="2:8" x14ac:dyDescent="0.6">
      <c r="B10" s="77" t="s">
        <v>15</v>
      </c>
      <c r="C10" s="20" t="s">
        <v>16</v>
      </c>
      <c r="D10" s="22"/>
      <c r="E10" s="22"/>
      <c r="F10" s="40"/>
      <c r="G10" s="25" t="str">
        <f t="shared" si="0"/>
        <v/>
      </c>
      <c r="H10" s="41"/>
    </row>
    <row r="11" spans="2:8" x14ac:dyDescent="0.6">
      <c r="B11" s="50"/>
      <c r="C11" s="14"/>
      <c r="D11" s="22"/>
      <c r="E11" s="22"/>
      <c r="F11" s="40"/>
      <c r="G11" s="25" t="str">
        <f t="shared" si="0"/>
        <v/>
      </c>
      <c r="H11" s="41"/>
    </row>
    <row r="12" spans="2:8" x14ac:dyDescent="0.6">
      <c r="B12" s="77" t="s">
        <v>17</v>
      </c>
      <c r="C12" s="20" t="s">
        <v>18</v>
      </c>
      <c r="D12" s="22"/>
      <c r="E12" s="22"/>
      <c r="F12" s="40"/>
      <c r="G12" s="25" t="str">
        <f t="shared" si="0"/>
        <v/>
      </c>
      <c r="H12" s="41"/>
    </row>
    <row r="13" spans="2:8" x14ac:dyDescent="0.6">
      <c r="B13" s="50"/>
      <c r="C13" s="14"/>
      <c r="D13" s="22"/>
      <c r="E13" s="22"/>
      <c r="F13" s="40"/>
      <c r="G13" s="25" t="str">
        <f t="shared" si="0"/>
        <v/>
      </c>
      <c r="H13" s="41"/>
    </row>
    <row r="14" spans="2:8" ht="26" x14ac:dyDescent="0.6">
      <c r="B14" s="50" t="s">
        <v>19</v>
      </c>
      <c r="C14" s="14" t="s">
        <v>20</v>
      </c>
      <c r="D14" s="22" t="s">
        <v>21</v>
      </c>
      <c r="E14" s="23">
        <v>12</v>
      </c>
      <c r="F14" s="24"/>
      <c r="G14" s="25">
        <f t="shared" si="0"/>
        <v>0</v>
      </c>
      <c r="H14" s="42"/>
    </row>
    <row r="15" spans="2:8" x14ac:dyDescent="0.6">
      <c r="B15" s="50"/>
      <c r="C15" s="14"/>
      <c r="D15" s="22"/>
      <c r="E15" s="23"/>
      <c r="F15" s="24"/>
      <c r="G15" s="25" t="str">
        <f t="shared" si="0"/>
        <v/>
      </c>
      <c r="H15" s="42"/>
    </row>
    <row r="16" spans="2:8" ht="26" x14ac:dyDescent="0.6">
      <c r="B16" s="50" t="s">
        <v>22</v>
      </c>
      <c r="C16" s="14" t="s">
        <v>23</v>
      </c>
      <c r="D16" s="22" t="s">
        <v>21</v>
      </c>
      <c r="E16" s="23">
        <v>12</v>
      </c>
      <c r="F16" s="24"/>
      <c r="G16" s="25">
        <f t="shared" si="0"/>
        <v>0</v>
      </c>
      <c r="H16" s="42"/>
    </row>
    <row r="17" spans="2:8" x14ac:dyDescent="0.6">
      <c r="B17" s="50"/>
      <c r="C17" s="14"/>
      <c r="D17" s="22"/>
      <c r="E17" s="23"/>
      <c r="F17" s="40"/>
      <c r="G17" s="25" t="str">
        <f t="shared" si="0"/>
        <v/>
      </c>
      <c r="H17" s="41"/>
    </row>
    <row r="18" spans="2:8" x14ac:dyDescent="0.6">
      <c r="B18" s="77" t="s">
        <v>24</v>
      </c>
      <c r="C18" s="20" t="s">
        <v>25</v>
      </c>
      <c r="D18" s="22"/>
      <c r="E18" s="23"/>
      <c r="F18" s="43"/>
      <c r="G18" s="25" t="str">
        <f t="shared" si="0"/>
        <v/>
      </c>
      <c r="H18" s="41"/>
    </row>
    <row r="19" spans="2:8" x14ac:dyDescent="0.6">
      <c r="B19" s="50"/>
      <c r="C19" s="14"/>
      <c r="D19" s="22"/>
      <c r="E19" s="23"/>
      <c r="F19" s="24"/>
      <c r="G19" s="25" t="str">
        <f t="shared" si="0"/>
        <v/>
      </c>
      <c r="H19" s="44"/>
    </row>
    <row r="20" spans="2:8" hidden="1" x14ac:dyDescent="0.6">
      <c r="B20" s="50" t="s">
        <v>26</v>
      </c>
      <c r="C20" s="14" t="s">
        <v>27</v>
      </c>
      <c r="D20" s="22" t="s">
        <v>28</v>
      </c>
      <c r="E20" s="23"/>
      <c r="F20" s="45"/>
      <c r="G20" s="25">
        <f t="shared" si="0"/>
        <v>0</v>
      </c>
    </row>
    <row r="21" spans="2:8" hidden="1" x14ac:dyDescent="0.6">
      <c r="B21" s="50"/>
      <c r="C21" s="152"/>
      <c r="D21" s="37"/>
      <c r="E21" s="23"/>
      <c r="F21" s="45"/>
      <c r="G21" s="25" t="str">
        <f t="shared" si="0"/>
        <v/>
      </c>
    </row>
    <row r="22" spans="2:8" hidden="1" x14ac:dyDescent="0.6">
      <c r="B22" s="50" t="s">
        <v>29</v>
      </c>
      <c r="C22" s="153" t="s">
        <v>30</v>
      </c>
      <c r="D22" s="37" t="s">
        <v>21</v>
      </c>
      <c r="E22" s="23"/>
      <c r="F22" s="38"/>
      <c r="G22" s="25">
        <f t="shared" si="0"/>
        <v>0</v>
      </c>
    </row>
    <row r="23" spans="2:8" hidden="1" x14ac:dyDescent="0.6">
      <c r="B23" s="50"/>
      <c r="C23" s="152"/>
      <c r="D23" s="37"/>
      <c r="E23" s="23"/>
      <c r="F23" s="45"/>
      <c r="G23" s="25" t="str">
        <f t="shared" si="0"/>
        <v/>
      </c>
    </row>
    <row r="24" spans="2:8" x14ac:dyDescent="0.6">
      <c r="B24" s="50" t="s">
        <v>31</v>
      </c>
      <c r="C24" s="153" t="s">
        <v>32</v>
      </c>
      <c r="D24" s="22" t="s">
        <v>28</v>
      </c>
      <c r="E24" s="23">
        <v>1</v>
      </c>
      <c r="F24" s="24"/>
      <c r="G24" s="25">
        <f t="shared" si="0"/>
        <v>0</v>
      </c>
    </row>
    <row r="25" spans="2:8" x14ac:dyDescent="0.6">
      <c r="B25" s="50"/>
      <c r="C25" s="152"/>
      <c r="D25" s="37"/>
      <c r="E25" s="23"/>
      <c r="F25" s="45"/>
      <c r="G25" s="25" t="str">
        <f t="shared" si="0"/>
        <v/>
      </c>
    </row>
    <row r="26" spans="2:8" x14ac:dyDescent="0.6">
      <c r="B26" s="50" t="s">
        <v>33</v>
      </c>
      <c r="C26" s="14" t="s">
        <v>34</v>
      </c>
      <c r="D26" s="22" t="s">
        <v>28</v>
      </c>
      <c r="E26" s="23">
        <v>1</v>
      </c>
      <c r="F26" s="24"/>
      <c r="G26" s="25">
        <f t="shared" si="0"/>
        <v>0</v>
      </c>
      <c r="H26" s="41"/>
    </row>
    <row r="27" spans="2:8" x14ac:dyDescent="0.6">
      <c r="B27" s="50"/>
      <c r="C27" s="14"/>
      <c r="D27" s="22"/>
      <c r="E27" s="23"/>
      <c r="F27" s="40"/>
      <c r="G27" s="25" t="str">
        <f t="shared" si="0"/>
        <v/>
      </c>
      <c r="H27" s="41"/>
    </row>
    <row r="28" spans="2:8" ht="26" x14ac:dyDescent="0.6">
      <c r="B28" s="50" t="s">
        <v>35</v>
      </c>
      <c r="C28" s="14" t="s">
        <v>36</v>
      </c>
      <c r="D28" s="22" t="s">
        <v>21</v>
      </c>
      <c r="E28" s="23">
        <v>12</v>
      </c>
      <c r="F28" s="38"/>
      <c r="G28" s="25">
        <f t="shared" si="0"/>
        <v>0</v>
      </c>
      <c r="H28" s="42"/>
    </row>
    <row r="29" spans="2:8" x14ac:dyDescent="0.6">
      <c r="B29" s="50"/>
      <c r="C29" s="14"/>
      <c r="D29" s="22"/>
      <c r="E29" s="23"/>
      <c r="F29" s="38"/>
      <c r="G29" s="25" t="str">
        <f t="shared" si="0"/>
        <v/>
      </c>
      <c r="H29" s="41"/>
    </row>
    <row r="30" spans="2:8" ht="26" x14ac:dyDescent="0.6">
      <c r="B30" s="50" t="s">
        <v>37</v>
      </c>
      <c r="C30" s="14" t="s">
        <v>38</v>
      </c>
      <c r="D30" s="22" t="s">
        <v>21</v>
      </c>
      <c r="E30" s="23">
        <v>12</v>
      </c>
      <c r="F30" s="38"/>
      <c r="G30" s="25">
        <f t="shared" si="0"/>
        <v>0</v>
      </c>
      <c r="H30" s="41"/>
    </row>
    <row r="31" spans="2:8" x14ac:dyDescent="0.6">
      <c r="B31" s="50"/>
      <c r="C31" s="14"/>
      <c r="D31" s="15"/>
      <c r="E31" s="26"/>
      <c r="F31" s="27"/>
      <c r="G31" s="25" t="str">
        <f t="shared" si="0"/>
        <v/>
      </c>
      <c r="H31" s="18"/>
    </row>
    <row r="32" spans="2:8" ht="52" hidden="1" x14ac:dyDescent="0.6">
      <c r="B32" s="50" t="s">
        <v>39</v>
      </c>
      <c r="C32" s="14" t="s">
        <v>40</v>
      </c>
      <c r="D32" s="15"/>
      <c r="E32" s="26"/>
      <c r="F32" s="27"/>
      <c r="G32" s="25" t="str">
        <f t="shared" si="0"/>
        <v/>
      </c>
      <c r="H32" s="18"/>
    </row>
    <row r="33" spans="2:8" s="36" customFormat="1" hidden="1" x14ac:dyDescent="0.6">
      <c r="B33" s="95"/>
      <c r="C33" s="39"/>
      <c r="D33" s="15"/>
      <c r="E33" s="26"/>
      <c r="F33" s="27"/>
      <c r="G33" s="25" t="str">
        <f t="shared" si="0"/>
        <v/>
      </c>
      <c r="H33" s="18"/>
    </row>
    <row r="34" spans="2:8" hidden="1" x14ac:dyDescent="0.6">
      <c r="B34" s="50" t="s">
        <v>41</v>
      </c>
      <c r="C34" s="14" t="s">
        <v>42</v>
      </c>
      <c r="D34" s="22" t="s">
        <v>43</v>
      </c>
      <c r="E34" s="23"/>
      <c r="F34" s="38"/>
      <c r="G34" s="25">
        <f t="shared" si="0"/>
        <v>0</v>
      </c>
      <c r="H34" s="42"/>
    </row>
    <row r="35" spans="2:8" hidden="1" x14ac:dyDescent="0.6">
      <c r="B35" s="50"/>
      <c r="C35" s="14"/>
      <c r="D35" s="22"/>
      <c r="E35" s="23"/>
      <c r="F35" s="38"/>
      <c r="G35" s="25" t="str">
        <f t="shared" si="0"/>
        <v/>
      </c>
      <c r="H35" s="42"/>
    </row>
    <row r="36" spans="2:8" hidden="1" x14ac:dyDescent="0.6">
      <c r="B36" s="50" t="s">
        <v>44</v>
      </c>
      <c r="C36" s="14" t="s">
        <v>45</v>
      </c>
      <c r="D36" s="22" t="s">
        <v>46</v>
      </c>
      <c r="E36" s="23"/>
      <c r="F36" s="47"/>
      <c r="G36" s="25">
        <f t="shared" si="0"/>
        <v>0</v>
      </c>
      <c r="H36" s="41"/>
    </row>
    <row r="37" spans="2:8" hidden="1" x14ac:dyDescent="0.6">
      <c r="B37" s="50"/>
      <c r="C37" s="14"/>
      <c r="D37" s="22"/>
      <c r="E37" s="23"/>
      <c r="F37" s="47"/>
      <c r="G37" s="25" t="str">
        <f t="shared" si="0"/>
        <v/>
      </c>
      <c r="H37" s="41"/>
    </row>
    <row r="38" spans="2:8" ht="15.5" hidden="1" x14ac:dyDescent="0.6">
      <c r="B38" s="50" t="s">
        <v>47</v>
      </c>
      <c r="C38" s="14" t="s">
        <v>48</v>
      </c>
      <c r="D38" s="22" t="s">
        <v>49</v>
      </c>
      <c r="E38" s="23"/>
      <c r="F38" s="43"/>
      <c r="G38" s="25">
        <f t="shared" si="0"/>
        <v>0</v>
      </c>
      <c r="H38" s="41"/>
    </row>
    <row r="39" spans="2:8" hidden="1" x14ac:dyDescent="0.6">
      <c r="B39" s="50"/>
      <c r="C39" s="14"/>
      <c r="D39" s="22"/>
      <c r="E39" s="23"/>
      <c r="F39" s="43"/>
      <c r="G39" s="25" t="str">
        <f t="shared" si="0"/>
        <v/>
      </c>
      <c r="H39" s="41"/>
    </row>
    <row r="40" spans="2:8" hidden="1" x14ac:dyDescent="0.6">
      <c r="B40" s="50" t="s">
        <v>50</v>
      </c>
      <c r="C40" s="14" t="s">
        <v>51</v>
      </c>
      <c r="D40" s="22" t="s">
        <v>46</v>
      </c>
      <c r="E40" s="22"/>
      <c r="F40" s="40"/>
      <c r="G40" s="25">
        <f t="shared" si="0"/>
        <v>0</v>
      </c>
      <c r="H40" s="41"/>
    </row>
    <row r="41" spans="2:8" hidden="1" x14ac:dyDescent="0.6">
      <c r="B41" s="50"/>
      <c r="C41" s="14"/>
      <c r="D41" s="22"/>
      <c r="E41" s="22"/>
      <c r="F41" s="40"/>
      <c r="G41" s="25" t="str">
        <f t="shared" si="0"/>
        <v/>
      </c>
      <c r="H41" s="41"/>
    </row>
    <row r="42" spans="2:8" ht="26" hidden="1" x14ac:dyDescent="0.6">
      <c r="B42" s="50" t="s">
        <v>52</v>
      </c>
      <c r="C42" s="14" t="s">
        <v>53</v>
      </c>
      <c r="D42" s="22" t="s">
        <v>49</v>
      </c>
      <c r="E42" s="22"/>
      <c r="F42" s="38"/>
      <c r="G42" s="25">
        <f t="shared" si="0"/>
        <v>0</v>
      </c>
      <c r="H42" s="41"/>
    </row>
    <row r="43" spans="2:8" hidden="1" x14ac:dyDescent="0.6">
      <c r="B43" s="50"/>
      <c r="C43" s="14"/>
      <c r="D43" s="22"/>
      <c r="E43" s="22"/>
      <c r="F43" s="38"/>
      <c r="G43" s="25" t="str">
        <f t="shared" si="0"/>
        <v/>
      </c>
      <c r="H43" s="41"/>
    </row>
    <row r="44" spans="2:8" ht="26" hidden="1" x14ac:dyDescent="0.6">
      <c r="B44" s="50" t="s">
        <v>54</v>
      </c>
      <c r="C44" s="14" t="s">
        <v>55</v>
      </c>
      <c r="D44" s="22" t="s">
        <v>56</v>
      </c>
      <c r="E44" s="22"/>
      <c r="F44" s="38"/>
      <c r="G44" s="25">
        <f t="shared" si="0"/>
        <v>0</v>
      </c>
      <c r="H44" s="41"/>
    </row>
    <row r="45" spans="2:8" hidden="1" x14ac:dyDescent="0.6">
      <c r="B45" s="50"/>
      <c r="C45" s="14"/>
      <c r="D45" s="22"/>
      <c r="E45" s="22"/>
      <c r="F45" s="38"/>
      <c r="G45" s="25" t="str">
        <f t="shared" si="0"/>
        <v/>
      </c>
      <c r="H45" s="41"/>
    </row>
    <row r="46" spans="2:8" ht="26" hidden="1" x14ac:dyDescent="0.6">
      <c r="B46" s="50" t="s">
        <v>57</v>
      </c>
      <c r="C46" s="14" t="s">
        <v>58</v>
      </c>
      <c r="D46" s="22" t="s">
        <v>59</v>
      </c>
      <c r="E46" s="22"/>
      <c r="F46" s="38"/>
      <c r="G46" s="25">
        <f t="shared" si="0"/>
        <v>0</v>
      </c>
      <c r="H46" s="41"/>
    </row>
    <row r="47" spans="2:8" hidden="1" x14ac:dyDescent="0.6">
      <c r="B47" s="50"/>
      <c r="C47" s="14"/>
      <c r="D47" s="22"/>
      <c r="E47" s="22"/>
      <c r="F47" s="38"/>
      <c r="G47" s="25" t="str">
        <f t="shared" si="0"/>
        <v/>
      </c>
      <c r="H47" s="41"/>
    </row>
    <row r="48" spans="2:8" ht="26" hidden="1" x14ac:dyDescent="0.6">
      <c r="B48" s="50" t="s">
        <v>60</v>
      </c>
      <c r="C48" s="14" t="s">
        <v>61</v>
      </c>
      <c r="D48" s="22" t="s">
        <v>62</v>
      </c>
      <c r="E48" s="22"/>
      <c r="F48" s="38"/>
      <c r="G48" s="25">
        <f t="shared" si="0"/>
        <v>0</v>
      </c>
      <c r="H48" s="41"/>
    </row>
    <row r="49" spans="2:8" hidden="1" x14ac:dyDescent="0.6">
      <c r="B49" s="50"/>
      <c r="C49" s="14"/>
      <c r="D49" s="22"/>
      <c r="E49" s="22"/>
      <c r="F49" s="38"/>
      <c r="G49" s="25" t="str">
        <f t="shared" si="0"/>
        <v/>
      </c>
      <c r="H49" s="41"/>
    </row>
    <row r="50" spans="2:8" ht="26" hidden="1" x14ac:dyDescent="0.6">
      <c r="B50" s="50" t="s">
        <v>63</v>
      </c>
      <c r="C50" s="14" t="s">
        <v>64</v>
      </c>
      <c r="D50" s="22" t="s">
        <v>46</v>
      </c>
      <c r="E50" s="22"/>
      <c r="F50" s="48"/>
      <c r="G50" s="25">
        <f t="shared" si="0"/>
        <v>0</v>
      </c>
      <c r="H50" s="41"/>
    </row>
    <row r="51" spans="2:8" hidden="1" x14ac:dyDescent="0.6">
      <c r="B51" s="50"/>
      <c r="C51" s="14"/>
      <c r="D51" s="22"/>
      <c r="E51" s="22"/>
      <c r="F51" s="48"/>
      <c r="G51" s="25" t="str">
        <f t="shared" si="0"/>
        <v/>
      </c>
      <c r="H51" s="41"/>
    </row>
    <row r="52" spans="2:8" ht="26" hidden="1" x14ac:dyDescent="0.6">
      <c r="B52" s="50" t="s">
        <v>65</v>
      </c>
      <c r="C52" s="14" t="s">
        <v>66</v>
      </c>
      <c r="D52" s="78" t="s">
        <v>67</v>
      </c>
      <c r="E52" s="22"/>
      <c r="F52" s="38"/>
      <c r="G52" s="25">
        <f t="shared" si="0"/>
        <v>0</v>
      </c>
      <c r="H52" s="41"/>
    </row>
    <row r="53" spans="2:8" ht="13.5" hidden="1" x14ac:dyDescent="0.6">
      <c r="B53" s="50"/>
      <c r="C53" s="14"/>
      <c r="D53" s="78"/>
      <c r="E53" s="22"/>
      <c r="F53" s="38"/>
      <c r="G53" s="25"/>
      <c r="H53" s="41"/>
    </row>
    <row r="54" spans="2:8" ht="26" hidden="1" x14ac:dyDescent="0.6">
      <c r="B54" s="50" t="s">
        <v>68</v>
      </c>
      <c r="C54" s="14" t="s">
        <v>69</v>
      </c>
      <c r="D54" s="22" t="s">
        <v>70</v>
      </c>
      <c r="E54" s="22"/>
      <c r="F54" s="38"/>
      <c r="G54" s="25">
        <f>IF(D54="","",E54*F54)</f>
        <v>0</v>
      </c>
      <c r="H54" s="41"/>
    </row>
    <row r="55" spans="2:8" hidden="1" x14ac:dyDescent="0.6">
      <c r="B55" s="50"/>
      <c r="C55" s="14"/>
      <c r="D55" s="22"/>
      <c r="E55" s="22"/>
      <c r="F55" s="38"/>
      <c r="G55" s="25"/>
      <c r="H55" s="41"/>
    </row>
    <row r="56" spans="2:8" ht="26" hidden="1" x14ac:dyDescent="0.6">
      <c r="B56" s="50" t="s">
        <v>71</v>
      </c>
      <c r="C56" s="14" t="s">
        <v>72</v>
      </c>
      <c r="D56" s="22" t="s">
        <v>73</v>
      </c>
      <c r="E56" s="22"/>
      <c r="F56" s="38"/>
      <c r="G56" s="25">
        <f>IF(D56="","",E56*F56)</f>
        <v>0</v>
      </c>
      <c r="H56" s="41"/>
    </row>
    <row r="57" spans="2:8" hidden="1" x14ac:dyDescent="0.6">
      <c r="B57" s="50"/>
      <c r="C57" s="14"/>
      <c r="D57" s="22"/>
      <c r="E57" s="22"/>
      <c r="F57" s="38"/>
      <c r="G57" s="25"/>
      <c r="H57" s="41"/>
    </row>
    <row r="58" spans="2:8" ht="26" hidden="1" x14ac:dyDescent="0.6">
      <c r="B58" s="50" t="s">
        <v>74</v>
      </c>
      <c r="C58" s="153" t="s">
        <v>75</v>
      </c>
      <c r="D58" s="37" t="s">
        <v>21</v>
      </c>
      <c r="E58" s="37"/>
      <c r="F58" s="38"/>
      <c r="G58" s="25">
        <f>IF(D58="","",E58*F58)</f>
        <v>0</v>
      </c>
      <c r="H58" s="41"/>
    </row>
    <row r="59" spans="2:8" hidden="1" x14ac:dyDescent="0.6">
      <c r="B59" s="50"/>
      <c r="C59" s="14"/>
      <c r="D59" s="22"/>
      <c r="E59" s="22"/>
      <c r="F59" s="38"/>
      <c r="G59" s="25" t="str">
        <f>IF(D59="","",E59*F59)</f>
        <v/>
      </c>
      <c r="H59" s="41"/>
    </row>
    <row r="60" spans="2:8" hidden="1" x14ac:dyDescent="0.6">
      <c r="B60" s="50" t="s">
        <v>76</v>
      </c>
      <c r="C60" s="153" t="s">
        <v>77</v>
      </c>
      <c r="D60" s="37" t="s">
        <v>21</v>
      </c>
      <c r="E60" s="37"/>
      <c r="F60" s="38"/>
      <c r="G60" s="25">
        <f>IF(D60="","",E60*F60)</f>
        <v>0</v>
      </c>
      <c r="H60" s="41"/>
    </row>
    <row r="61" spans="2:8" x14ac:dyDescent="0.6">
      <c r="B61" s="50"/>
      <c r="C61" s="153"/>
      <c r="D61" s="37"/>
      <c r="E61" s="37"/>
      <c r="F61" s="38"/>
      <c r="G61" s="25"/>
      <c r="H61" s="41"/>
    </row>
    <row r="62" spans="2:8" x14ac:dyDescent="0.6">
      <c r="B62" s="77"/>
      <c r="C62" s="356"/>
      <c r="D62" s="37"/>
      <c r="E62" s="37"/>
      <c r="F62" s="38"/>
      <c r="G62" s="25"/>
      <c r="H62" s="41"/>
    </row>
    <row r="63" spans="2:8" x14ac:dyDescent="0.6">
      <c r="B63" s="77"/>
      <c r="C63" s="356"/>
      <c r="D63" s="37"/>
      <c r="E63" s="37"/>
      <c r="F63" s="38"/>
      <c r="G63" s="25"/>
      <c r="H63" s="41"/>
    </row>
    <row r="64" spans="2:8" x14ac:dyDescent="0.6">
      <c r="B64" s="50"/>
      <c r="C64" s="14"/>
      <c r="D64" s="22"/>
      <c r="E64" s="22"/>
      <c r="F64" s="38"/>
      <c r="G64" s="25"/>
      <c r="H64" s="41"/>
    </row>
    <row r="65" spans="2:8" x14ac:dyDescent="0.6">
      <c r="B65" s="50"/>
      <c r="C65" s="14"/>
      <c r="D65" s="22"/>
      <c r="E65" s="22"/>
      <c r="F65" s="38"/>
      <c r="G65" s="25" t="str">
        <f>IF(D65="","",E65*F65)</f>
        <v/>
      </c>
      <c r="H65" s="41"/>
    </row>
    <row r="66" spans="2:8" s="28" customFormat="1" ht="20.25" customHeight="1" x14ac:dyDescent="0.6">
      <c r="B66" s="85" t="str">
        <f>B10</f>
        <v>C1.2</v>
      </c>
      <c r="C66" s="30" t="s">
        <v>78</v>
      </c>
      <c r="D66" s="31"/>
      <c r="E66" s="32"/>
      <c r="F66" s="31"/>
      <c r="G66" s="33">
        <f>SUM(G9:G65)</f>
        <v>0</v>
      </c>
      <c r="H66" s="34"/>
    </row>
    <row r="67" spans="2:8" x14ac:dyDescent="0.6">
      <c r="B67" s="367" t="str">
        <f>Client1</f>
        <v>Province of KwaZulu-Natal</v>
      </c>
      <c r="C67" s="367"/>
      <c r="D67" s="367"/>
      <c r="E67" s="365" t="str">
        <f>"Contract No. "&amp;ContractNo</f>
        <v>Contract No. ZNB00904/00000/00/HOD/INF/21/T</v>
      </c>
      <c r="F67" s="365"/>
      <c r="G67" s="365"/>
    </row>
    <row r="68" spans="2:8" x14ac:dyDescent="0.6">
      <c r="B68" s="367" t="str">
        <f>Client2</f>
        <v>Department of Transport</v>
      </c>
      <c r="C68" s="367"/>
      <c r="D68" s="367"/>
      <c r="E68" s="365"/>
      <c r="F68" s="365"/>
      <c r="G68" s="365"/>
    </row>
    <row r="69" spans="2:8" x14ac:dyDescent="0.6">
      <c r="B69" s="368"/>
      <c r="C69" s="368"/>
      <c r="D69" s="368"/>
      <c r="E69" s="366"/>
      <c r="F69" s="366"/>
      <c r="G69" s="366"/>
    </row>
    <row r="70" spans="2:8" x14ac:dyDescent="0.6">
      <c r="B70" s="376" t="s">
        <v>8</v>
      </c>
      <c r="C70" s="377"/>
      <c r="D70" s="377"/>
      <c r="E70" s="377"/>
      <c r="F70" s="377"/>
      <c r="G70" s="378" t="str">
        <f>G4</f>
        <v>CHAPTER C1.2</v>
      </c>
      <c r="H70" s="6"/>
    </row>
    <row r="71" spans="2:8" x14ac:dyDescent="0.6">
      <c r="B71" s="369" t="str">
        <f>ContractDescription</f>
        <v>THE CONSTRUCTION OF THE LOVU RIVER PEDESTRIAN BRIDGE NO.3383 IN THE DURBAN REGION</v>
      </c>
      <c r="C71" s="370"/>
      <c r="D71" s="370"/>
      <c r="E71" s="370"/>
      <c r="F71" s="370"/>
      <c r="G71" s="365"/>
      <c r="H71" s="8"/>
    </row>
    <row r="72" spans="2:8" x14ac:dyDescent="0.6">
      <c r="B72" s="369"/>
      <c r="C72" s="370"/>
      <c r="D72" s="370"/>
      <c r="E72" s="370"/>
      <c r="F72" s="370"/>
      <c r="G72" s="365"/>
      <c r="H72" s="8"/>
    </row>
    <row r="73" spans="2:8" x14ac:dyDescent="0.6">
      <c r="B73" s="371"/>
      <c r="C73" s="372"/>
      <c r="D73" s="372"/>
      <c r="E73" s="372"/>
      <c r="F73" s="372"/>
      <c r="G73" s="366"/>
      <c r="H73" s="8"/>
    </row>
    <row r="74" spans="2:8" s="9" customFormat="1" ht="24.95" customHeight="1" x14ac:dyDescent="0.6">
      <c r="B74" s="79" t="s">
        <v>9</v>
      </c>
      <c r="C74" s="11" t="s">
        <v>10</v>
      </c>
      <c r="D74" s="11" t="s">
        <v>11</v>
      </c>
      <c r="E74" s="11" t="s">
        <v>12</v>
      </c>
      <c r="F74" s="11" t="s">
        <v>13</v>
      </c>
      <c r="G74" s="11" t="s">
        <v>14</v>
      </c>
      <c r="H74" s="12"/>
    </row>
    <row r="75" spans="2:8" s="28" customFormat="1" ht="20.25" customHeight="1" x14ac:dyDescent="0.6">
      <c r="B75" s="85"/>
      <c r="C75" s="30" t="s">
        <v>79</v>
      </c>
      <c r="D75" s="31"/>
      <c r="E75" s="32"/>
      <c r="F75" s="31"/>
      <c r="G75" s="33">
        <f>G66</f>
        <v>0</v>
      </c>
      <c r="H75" s="34"/>
    </row>
    <row r="76" spans="2:8" x14ac:dyDescent="0.6">
      <c r="B76" s="80"/>
      <c r="C76" s="14"/>
      <c r="D76" s="22"/>
      <c r="E76" s="22"/>
      <c r="F76" s="38"/>
      <c r="G76" s="25" t="str">
        <f t="shared" ref="G76:G106" si="1">IF(D76="","",E76*F76)</f>
        <v/>
      </c>
      <c r="H76" s="41"/>
    </row>
    <row r="77" spans="2:8" x14ac:dyDescent="0.6">
      <c r="B77" s="77" t="s">
        <v>80</v>
      </c>
      <c r="C77" s="20" t="s">
        <v>81</v>
      </c>
      <c r="D77" s="22"/>
      <c r="E77" s="22"/>
      <c r="F77" s="38"/>
      <c r="G77" s="25" t="str">
        <f t="shared" si="1"/>
        <v/>
      </c>
      <c r="H77" s="41"/>
    </row>
    <row r="78" spans="2:8" x14ac:dyDescent="0.6">
      <c r="B78" s="50"/>
      <c r="C78" s="14"/>
      <c r="D78" s="22"/>
      <c r="E78" s="22"/>
      <c r="F78" s="38"/>
      <c r="G78" s="25" t="str">
        <f t="shared" si="1"/>
        <v/>
      </c>
      <c r="H78" s="41"/>
    </row>
    <row r="79" spans="2:8" x14ac:dyDescent="0.6">
      <c r="B79" s="50" t="s">
        <v>82</v>
      </c>
      <c r="C79" s="14" t="s">
        <v>83</v>
      </c>
      <c r="D79" s="22" t="s">
        <v>28</v>
      </c>
      <c r="E79" s="22">
        <v>1</v>
      </c>
      <c r="F79" s="38"/>
      <c r="G79" s="25">
        <f t="shared" si="1"/>
        <v>0</v>
      </c>
      <c r="H79" s="41"/>
    </row>
    <row r="80" spans="2:8" x14ac:dyDescent="0.6">
      <c r="B80" s="50"/>
      <c r="C80" s="14"/>
      <c r="D80" s="22"/>
      <c r="E80" s="22"/>
      <c r="F80" s="38"/>
      <c r="G80" s="25" t="str">
        <f t="shared" si="1"/>
        <v/>
      </c>
      <c r="H80" s="41"/>
    </row>
    <row r="81" spans="2:8" x14ac:dyDescent="0.6">
      <c r="B81" s="50" t="s">
        <v>84</v>
      </c>
      <c r="C81" s="14" t="s">
        <v>85</v>
      </c>
      <c r="D81" s="22" t="s">
        <v>21</v>
      </c>
      <c r="E81" s="22">
        <v>12</v>
      </c>
      <c r="F81" s="38"/>
      <c r="G81" s="25">
        <f t="shared" si="1"/>
        <v>0</v>
      </c>
      <c r="H81" s="41"/>
    </row>
    <row r="82" spans="2:8" x14ac:dyDescent="0.6">
      <c r="B82" s="50"/>
      <c r="C82" s="14"/>
      <c r="D82" s="22"/>
      <c r="E82" s="22"/>
      <c r="F82" s="38"/>
      <c r="G82" s="25" t="str">
        <f t="shared" si="1"/>
        <v/>
      </c>
      <c r="H82" s="41"/>
    </row>
    <row r="83" spans="2:8" hidden="1" x14ac:dyDescent="0.6">
      <c r="B83" s="50" t="s">
        <v>86</v>
      </c>
      <c r="C83" s="14" t="s">
        <v>87</v>
      </c>
      <c r="D83" s="22"/>
      <c r="E83" s="22"/>
      <c r="F83" s="38"/>
      <c r="G83" s="25" t="str">
        <f t="shared" si="1"/>
        <v/>
      </c>
      <c r="H83" s="41"/>
    </row>
    <row r="84" spans="2:8" hidden="1" x14ac:dyDescent="0.6">
      <c r="B84" s="50"/>
      <c r="C84" s="14"/>
      <c r="D84" s="22"/>
      <c r="E84" s="22"/>
      <c r="F84" s="38"/>
      <c r="G84" s="25" t="str">
        <f t="shared" si="1"/>
        <v/>
      </c>
      <c r="H84" s="41"/>
    </row>
    <row r="85" spans="2:8" hidden="1" x14ac:dyDescent="0.6">
      <c r="B85" s="50" t="s">
        <v>88</v>
      </c>
      <c r="C85" s="14" t="s">
        <v>89</v>
      </c>
      <c r="D85" s="22" t="s">
        <v>90</v>
      </c>
      <c r="E85" s="22"/>
      <c r="F85" s="38"/>
      <c r="G85" s="25">
        <f t="shared" si="1"/>
        <v>0</v>
      </c>
      <c r="H85" s="41"/>
    </row>
    <row r="86" spans="2:8" hidden="1" x14ac:dyDescent="0.6">
      <c r="B86" s="50"/>
      <c r="C86" s="14"/>
      <c r="D86" s="22"/>
      <c r="E86" s="22"/>
      <c r="F86" s="38"/>
      <c r="G86" s="25" t="str">
        <f t="shared" si="1"/>
        <v/>
      </c>
      <c r="H86" s="41"/>
    </row>
    <row r="87" spans="2:8" hidden="1" x14ac:dyDescent="0.6">
      <c r="B87" s="50" t="s">
        <v>91</v>
      </c>
      <c r="C87" s="14" t="s">
        <v>92</v>
      </c>
      <c r="D87" s="22" t="s">
        <v>70</v>
      </c>
      <c r="E87" s="22"/>
      <c r="F87" s="38"/>
      <c r="G87" s="25">
        <f t="shared" si="1"/>
        <v>0</v>
      </c>
      <c r="H87" s="41"/>
    </row>
    <row r="88" spans="2:8" hidden="1" x14ac:dyDescent="0.6">
      <c r="B88" s="50"/>
      <c r="C88" s="14"/>
      <c r="D88" s="22"/>
      <c r="E88" s="22"/>
      <c r="F88" s="38"/>
      <c r="G88" s="25" t="str">
        <f t="shared" si="1"/>
        <v/>
      </c>
      <c r="H88" s="41"/>
    </row>
    <row r="89" spans="2:8" ht="26" hidden="1" x14ac:dyDescent="0.6">
      <c r="B89" s="50" t="s">
        <v>93</v>
      </c>
      <c r="C89" s="14" t="s">
        <v>94</v>
      </c>
      <c r="D89" s="22" t="s">
        <v>73</v>
      </c>
      <c r="E89" s="22"/>
      <c r="F89" s="38"/>
      <c r="G89" s="25">
        <f t="shared" si="1"/>
        <v>0</v>
      </c>
      <c r="H89" s="41"/>
    </row>
    <row r="90" spans="2:8" hidden="1" x14ac:dyDescent="0.6">
      <c r="B90" s="50"/>
      <c r="C90" s="14"/>
      <c r="D90" s="22"/>
      <c r="E90" s="22"/>
      <c r="F90" s="38"/>
      <c r="G90" s="25" t="str">
        <f t="shared" si="1"/>
        <v/>
      </c>
      <c r="H90" s="41"/>
    </row>
    <row r="91" spans="2:8" hidden="1" x14ac:dyDescent="0.6">
      <c r="B91" s="50" t="s">
        <v>95</v>
      </c>
      <c r="C91" s="14" t="s">
        <v>96</v>
      </c>
      <c r="D91" s="22"/>
      <c r="E91" s="22"/>
      <c r="F91" s="38"/>
      <c r="G91" s="25" t="str">
        <f t="shared" si="1"/>
        <v/>
      </c>
      <c r="H91" s="41"/>
    </row>
    <row r="92" spans="2:8" hidden="1" x14ac:dyDescent="0.6">
      <c r="B92" s="50"/>
      <c r="C92" s="14"/>
      <c r="D92" s="22"/>
      <c r="E92" s="22"/>
      <c r="F92" s="38"/>
      <c r="G92" s="25" t="str">
        <f t="shared" si="1"/>
        <v/>
      </c>
      <c r="H92" s="41"/>
    </row>
    <row r="93" spans="2:8" hidden="1" x14ac:dyDescent="0.6">
      <c r="B93" s="50" t="s">
        <v>97</v>
      </c>
      <c r="C93" s="14" t="s">
        <v>98</v>
      </c>
      <c r="D93" s="22" t="s">
        <v>70</v>
      </c>
      <c r="E93" s="22"/>
      <c r="F93" s="38"/>
      <c r="G93" s="25">
        <f t="shared" si="1"/>
        <v>0</v>
      </c>
      <c r="H93" s="41"/>
    </row>
    <row r="94" spans="2:8" hidden="1" x14ac:dyDescent="0.6">
      <c r="B94" s="50"/>
      <c r="C94" s="14"/>
      <c r="D94" s="22"/>
      <c r="E94" s="22"/>
      <c r="F94" s="38"/>
      <c r="G94" s="25" t="str">
        <f t="shared" si="1"/>
        <v/>
      </c>
      <c r="H94" s="41"/>
    </row>
    <row r="95" spans="2:8" ht="26" hidden="1" x14ac:dyDescent="0.6">
      <c r="B95" s="50" t="s">
        <v>99</v>
      </c>
      <c r="C95" s="14" t="s">
        <v>100</v>
      </c>
      <c r="D95" s="22" t="s">
        <v>73</v>
      </c>
      <c r="E95" s="22"/>
      <c r="F95" s="38"/>
      <c r="G95" s="25">
        <f t="shared" si="1"/>
        <v>0</v>
      </c>
      <c r="H95" s="41"/>
    </row>
    <row r="96" spans="2:8" hidden="1" x14ac:dyDescent="0.6">
      <c r="B96" s="50"/>
      <c r="C96" s="14"/>
      <c r="D96" s="22"/>
      <c r="E96" s="22"/>
      <c r="F96" s="38"/>
      <c r="G96" s="25" t="str">
        <f t="shared" si="1"/>
        <v/>
      </c>
      <c r="H96" s="41"/>
    </row>
    <row r="97" spans="2:8" hidden="1" x14ac:dyDescent="0.6">
      <c r="B97" s="50" t="s">
        <v>101</v>
      </c>
      <c r="C97" s="14" t="s">
        <v>102</v>
      </c>
      <c r="D97" s="22" t="s">
        <v>70</v>
      </c>
      <c r="E97" s="22"/>
      <c r="F97" s="38"/>
      <c r="G97" s="25">
        <f t="shared" si="1"/>
        <v>0</v>
      </c>
      <c r="H97" s="41"/>
    </row>
    <row r="98" spans="2:8" hidden="1" x14ac:dyDescent="0.6">
      <c r="B98" s="50"/>
      <c r="C98" s="14"/>
      <c r="D98" s="22"/>
      <c r="E98" s="22"/>
      <c r="F98" s="38"/>
      <c r="G98" s="25" t="str">
        <f t="shared" si="1"/>
        <v/>
      </c>
      <c r="H98" s="41"/>
    </row>
    <row r="99" spans="2:8" ht="26" hidden="1" x14ac:dyDescent="0.6">
      <c r="B99" s="50" t="s">
        <v>103</v>
      </c>
      <c r="C99" s="14" t="s">
        <v>104</v>
      </c>
      <c r="D99" s="22" t="s">
        <v>73</v>
      </c>
      <c r="E99" s="22"/>
      <c r="F99" s="38"/>
      <c r="G99" s="25">
        <f t="shared" si="1"/>
        <v>0</v>
      </c>
      <c r="H99" s="41"/>
    </row>
    <row r="100" spans="2:8" hidden="1" x14ac:dyDescent="0.6">
      <c r="B100" s="50"/>
      <c r="C100" s="14"/>
      <c r="D100" s="22"/>
      <c r="E100" s="22"/>
      <c r="F100" s="38"/>
      <c r="G100" s="25" t="str">
        <f t="shared" si="1"/>
        <v/>
      </c>
      <c r="H100" s="41"/>
    </row>
    <row r="101" spans="2:8" x14ac:dyDescent="0.6">
      <c r="B101" s="77" t="s">
        <v>105</v>
      </c>
      <c r="C101" s="20" t="s">
        <v>106</v>
      </c>
      <c r="D101" s="22"/>
      <c r="E101" s="22"/>
      <c r="F101" s="38"/>
      <c r="G101" s="25" t="str">
        <f t="shared" si="1"/>
        <v/>
      </c>
      <c r="H101" s="41"/>
    </row>
    <row r="102" spans="2:8" x14ac:dyDescent="0.6">
      <c r="B102" s="50"/>
      <c r="C102" s="14"/>
      <c r="D102" s="22"/>
      <c r="E102" s="22"/>
      <c r="F102" s="38"/>
      <c r="G102" s="25" t="str">
        <f t="shared" si="1"/>
        <v/>
      </c>
      <c r="H102" s="41"/>
    </row>
    <row r="103" spans="2:8" x14ac:dyDescent="0.6">
      <c r="B103" s="50" t="s">
        <v>107</v>
      </c>
      <c r="C103" s="14" t="s">
        <v>108</v>
      </c>
      <c r="D103" s="22"/>
      <c r="E103" s="22"/>
      <c r="F103" s="38"/>
      <c r="G103" s="25" t="str">
        <f t="shared" si="1"/>
        <v/>
      </c>
      <c r="H103" s="41"/>
    </row>
    <row r="104" spans="2:8" x14ac:dyDescent="0.6">
      <c r="B104" s="50"/>
      <c r="C104" s="14"/>
      <c r="D104" s="22"/>
      <c r="E104" s="22"/>
      <c r="F104" s="38"/>
      <c r="G104" s="25" t="str">
        <f t="shared" si="1"/>
        <v/>
      </c>
      <c r="H104" s="41"/>
    </row>
    <row r="105" spans="2:8" x14ac:dyDescent="0.6">
      <c r="B105" s="50" t="s">
        <v>109</v>
      </c>
      <c r="C105" s="14" t="s">
        <v>110</v>
      </c>
      <c r="D105" s="22" t="s">
        <v>111</v>
      </c>
      <c r="E105" s="22">
        <v>90</v>
      </c>
      <c r="F105" s="38"/>
      <c r="G105" s="25">
        <f t="shared" ref="G105:G131" si="2">IF(D105="","",E105*F105)</f>
        <v>0</v>
      </c>
      <c r="H105" s="41"/>
    </row>
    <row r="106" spans="2:8" x14ac:dyDescent="0.6">
      <c r="B106" s="50"/>
      <c r="C106" s="14"/>
      <c r="D106" s="22"/>
      <c r="E106" s="22"/>
      <c r="F106" s="38"/>
      <c r="G106" s="25" t="str">
        <f t="shared" si="1"/>
        <v/>
      </c>
      <c r="H106" s="41"/>
    </row>
    <row r="107" spans="2:8" x14ac:dyDescent="0.6">
      <c r="B107" s="50" t="s">
        <v>112</v>
      </c>
      <c r="C107" s="14" t="s">
        <v>113</v>
      </c>
      <c r="D107" s="22" t="s">
        <v>111</v>
      </c>
      <c r="E107" s="22">
        <v>45</v>
      </c>
      <c r="F107" s="38"/>
      <c r="G107" s="25">
        <f t="shared" si="2"/>
        <v>0</v>
      </c>
      <c r="H107" s="41"/>
    </row>
    <row r="108" spans="2:8" x14ac:dyDescent="0.6">
      <c r="B108" s="50"/>
      <c r="C108" s="14"/>
      <c r="D108" s="22"/>
      <c r="E108" s="22"/>
      <c r="F108" s="38"/>
      <c r="G108" s="25" t="str">
        <f t="shared" si="2"/>
        <v/>
      </c>
      <c r="H108" s="41"/>
    </row>
    <row r="109" spans="2:8" x14ac:dyDescent="0.6">
      <c r="B109" s="50" t="s">
        <v>114</v>
      </c>
      <c r="C109" s="14" t="s">
        <v>115</v>
      </c>
      <c r="D109" s="22" t="s">
        <v>111</v>
      </c>
      <c r="E109" s="22">
        <v>45</v>
      </c>
      <c r="F109" s="38"/>
      <c r="G109" s="25">
        <f t="shared" si="2"/>
        <v>0</v>
      </c>
      <c r="H109" s="41"/>
    </row>
    <row r="110" spans="2:8" x14ac:dyDescent="0.6">
      <c r="B110" s="50"/>
      <c r="C110" s="14"/>
      <c r="D110" s="22"/>
      <c r="E110" s="22"/>
      <c r="F110" s="38"/>
      <c r="G110" s="25" t="str">
        <f t="shared" si="2"/>
        <v/>
      </c>
      <c r="H110" s="41"/>
    </row>
    <row r="111" spans="2:8" x14ac:dyDescent="0.6">
      <c r="B111" s="50" t="s">
        <v>116</v>
      </c>
      <c r="C111" s="14" t="s">
        <v>117</v>
      </c>
      <c r="D111" s="22" t="s">
        <v>111</v>
      </c>
      <c r="E111" s="22">
        <v>45</v>
      </c>
      <c r="F111" s="38"/>
      <c r="G111" s="25">
        <f t="shared" si="2"/>
        <v>0</v>
      </c>
      <c r="H111" s="41"/>
    </row>
    <row r="112" spans="2:8" x14ac:dyDescent="0.6">
      <c r="B112" s="50"/>
      <c r="C112" s="14"/>
      <c r="D112" s="22"/>
      <c r="E112" s="22"/>
      <c r="F112" s="38"/>
      <c r="G112" s="25" t="str">
        <f t="shared" si="2"/>
        <v/>
      </c>
      <c r="H112" s="41"/>
    </row>
    <row r="113" spans="2:8" x14ac:dyDescent="0.6">
      <c r="B113" s="50" t="s">
        <v>118</v>
      </c>
      <c r="C113" s="14" t="s">
        <v>119</v>
      </c>
      <c r="D113" s="22" t="s">
        <v>111</v>
      </c>
      <c r="E113" s="22">
        <v>45</v>
      </c>
      <c r="F113" s="38"/>
      <c r="G113" s="25">
        <f t="shared" si="2"/>
        <v>0</v>
      </c>
      <c r="H113" s="41"/>
    </row>
    <row r="114" spans="2:8" x14ac:dyDescent="0.6">
      <c r="B114" s="50"/>
      <c r="C114" s="14"/>
      <c r="D114" s="22"/>
      <c r="E114" s="22"/>
      <c r="F114" s="38"/>
      <c r="G114" s="25" t="str">
        <f t="shared" si="2"/>
        <v/>
      </c>
      <c r="H114" s="41"/>
    </row>
    <row r="115" spans="2:8" hidden="1" x14ac:dyDescent="0.6">
      <c r="B115" s="50" t="s">
        <v>120</v>
      </c>
      <c r="C115" s="14" t="s">
        <v>121</v>
      </c>
      <c r="D115" s="22" t="s">
        <v>111</v>
      </c>
      <c r="E115" s="22">
        <v>45</v>
      </c>
      <c r="F115" s="38"/>
      <c r="G115" s="25">
        <f t="shared" si="2"/>
        <v>0</v>
      </c>
      <c r="H115" s="41"/>
    </row>
    <row r="116" spans="2:8" hidden="1" x14ac:dyDescent="0.6">
      <c r="B116" s="50"/>
      <c r="C116" s="14"/>
      <c r="D116" s="22"/>
      <c r="E116" s="22"/>
      <c r="F116" s="38"/>
      <c r="G116" s="25" t="str">
        <f t="shared" si="2"/>
        <v/>
      </c>
      <c r="H116" s="41"/>
    </row>
    <row r="117" spans="2:8" ht="26" x14ac:dyDescent="0.6">
      <c r="B117" s="50" t="s">
        <v>122</v>
      </c>
      <c r="C117" s="14" t="s">
        <v>123</v>
      </c>
      <c r="D117" s="22"/>
      <c r="E117" s="22"/>
      <c r="F117" s="38"/>
      <c r="G117" s="25" t="str">
        <f t="shared" si="2"/>
        <v/>
      </c>
      <c r="H117" s="41"/>
    </row>
    <row r="118" spans="2:8" x14ac:dyDescent="0.6">
      <c r="B118" s="50"/>
      <c r="C118" s="14"/>
      <c r="D118" s="22"/>
      <c r="E118" s="22"/>
      <c r="F118" s="38"/>
      <c r="G118" s="25" t="str">
        <f t="shared" si="2"/>
        <v/>
      </c>
      <c r="H118" s="41"/>
    </row>
    <row r="119" spans="2:8" x14ac:dyDescent="0.6">
      <c r="B119" s="50" t="s">
        <v>109</v>
      </c>
      <c r="C119" s="14" t="s">
        <v>124</v>
      </c>
      <c r="D119" s="22" t="s">
        <v>111</v>
      </c>
      <c r="E119" s="22">
        <v>24</v>
      </c>
      <c r="F119" s="38"/>
      <c r="G119" s="25">
        <f t="shared" si="2"/>
        <v>0</v>
      </c>
      <c r="H119" s="41"/>
    </row>
    <row r="120" spans="2:8" x14ac:dyDescent="0.6">
      <c r="B120" s="50"/>
      <c r="C120" s="14"/>
      <c r="D120" s="22"/>
      <c r="E120" s="22"/>
      <c r="F120" s="38"/>
      <c r="G120" s="25" t="str">
        <f t="shared" si="2"/>
        <v/>
      </c>
      <c r="H120" s="41"/>
    </row>
    <row r="121" spans="2:8" x14ac:dyDescent="0.6">
      <c r="B121" s="50" t="s">
        <v>112</v>
      </c>
      <c r="C121" s="14" t="s">
        <v>125</v>
      </c>
      <c r="D121" s="22" t="s">
        <v>111</v>
      </c>
      <c r="E121" s="22">
        <v>24</v>
      </c>
      <c r="F121" s="38"/>
      <c r="G121" s="25">
        <f t="shared" si="2"/>
        <v>0</v>
      </c>
      <c r="H121" s="41"/>
    </row>
    <row r="122" spans="2:8" x14ac:dyDescent="0.6">
      <c r="B122" s="50"/>
      <c r="C122" s="14"/>
      <c r="D122" s="22"/>
      <c r="E122" s="22"/>
      <c r="F122" s="38"/>
      <c r="G122" s="25" t="str">
        <f t="shared" si="2"/>
        <v/>
      </c>
      <c r="H122" s="41"/>
    </row>
    <row r="123" spans="2:8" ht="26" x14ac:dyDescent="0.6">
      <c r="B123" s="50" t="s">
        <v>114</v>
      </c>
      <c r="C123" s="14" t="s">
        <v>126</v>
      </c>
      <c r="D123" s="22" t="s">
        <v>111</v>
      </c>
      <c r="E123" s="22">
        <v>24</v>
      </c>
      <c r="F123" s="38"/>
      <c r="G123" s="25">
        <f t="shared" si="2"/>
        <v>0</v>
      </c>
      <c r="H123" s="41"/>
    </row>
    <row r="124" spans="2:8" x14ac:dyDescent="0.6">
      <c r="B124" s="50"/>
      <c r="C124" s="14"/>
      <c r="D124" s="22"/>
      <c r="E124" s="22"/>
      <c r="F124" s="38"/>
      <c r="G124" s="25" t="str">
        <f t="shared" si="2"/>
        <v/>
      </c>
      <c r="H124" s="41"/>
    </row>
    <row r="125" spans="2:8" x14ac:dyDescent="0.6">
      <c r="B125" s="50" t="s">
        <v>116</v>
      </c>
      <c r="C125" s="14" t="s">
        <v>127</v>
      </c>
      <c r="D125" s="22" t="s">
        <v>111</v>
      </c>
      <c r="E125" s="22">
        <v>24</v>
      </c>
      <c r="F125" s="38"/>
      <c r="G125" s="25">
        <f t="shared" si="2"/>
        <v>0</v>
      </c>
      <c r="H125" s="41"/>
    </row>
    <row r="126" spans="2:8" x14ac:dyDescent="0.6">
      <c r="B126" s="50"/>
      <c r="C126" s="14"/>
      <c r="D126" s="22"/>
      <c r="E126" s="22"/>
      <c r="F126" s="38"/>
      <c r="G126" s="25" t="str">
        <f t="shared" si="2"/>
        <v/>
      </c>
      <c r="H126" s="41"/>
    </row>
    <row r="127" spans="2:8" hidden="1" x14ac:dyDescent="0.6">
      <c r="B127" s="50" t="s">
        <v>118</v>
      </c>
      <c r="C127" s="14" t="s">
        <v>128</v>
      </c>
      <c r="D127" s="22" t="s">
        <v>111</v>
      </c>
      <c r="E127" s="22"/>
      <c r="F127" s="38"/>
      <c r="G127" s="25">
        <f t="shared" si="2"/>
        <v>0</v>
      </c>
      <c r="H127" s="41"/>
    </row>
    <row r="128" spans="2:8" hidden="1" x14ac:dyDescent="0.6">
      <c r="B128" s="50"/>
      <c r="C128" s="14"/>
      <c r="D128" s="22"/>
      <c r="E128" s="22"/>
      <c r="F128" s="38"/>
      <c r="G128" s="25" t="str">
        <f t="shared" si="2"/>
        <v/>
      </c>
      <c r="H128" s="41"/>
    </row>
    <row r="129" spans="2:8" ht="26" x14ac:dyDescent="0.6">
      <c r="B129" s="50" t="s">
        <v>120</v>
      </c>
      <c r="C129" s="14" t="s">
        <v>129</v>
      </c>
      <c r="D129" s="22" t="s">
        <v>111</v>
      </c>
      <c r="E129" s="22">
        <v>24</v>
      </c>
      <c r="F129" s="38"/>
      <c r="G129" s="25">
        <f t="shared" si="2"/>
        <v>0</v>
      </c>
      <c r="H129" s="41"/>
    </row>
    <row r="130" spans="2:8" x14ac:dyDescent="0.6">
      <c r="B130" s="50"/>
      <c r="C130" s="14"/>
      <c r="D130" s="22"/>
      <c r="E130" s="22"/>
      <c r="F130" s="38"/>
      <c r="G130" s="25" t="str">
        <f t="shared" si="2"/>
        <v/>
      </c>
      <c r="H130" s="41"/>
    </row>
    <row r="131" spans="2:8" ht="26" x14ac:dyDescent="0.6">
      <c r="B131" s="50" t="s">
        <v>130</v>
      </c>
      <c r="C131" s="14" t="s">
        <v>131</v>
      </c>
      <c r="D131" s="22" t="s">
        <v>111</v>
      </c>
      <c r="E131" s="22">
        <v>24</v>
      </c>
      <c r="F131" s="38"/>
      <c r="G131" s="25">
        <f t="shared" si="2"/>
        <v>0</v>
      </c>
      <c r="H131" s="41"/>
    </row>
    <row r="132" spans="2:8" x14ac:dyDescent="0.6">
      <c r="B132" s="50"/>
      <c r="C132" s="14"/>
      <c r="D132" s="22"/>
      <c r="E132" s="22"/>
      <c r="F132" s="38"/>
      <c r="G132" s="25"/>
      <c r="H132" s="41"/>
    </row>
    <row r="133" spans="2:8" x14ac:dyDescent="0.6">
      <c r="B133" s="50"/>
      <c r="C133" s="14"/>
      <c r="D133" s="22"/>
      <c r="E133" s="22"/>
      <c r="F133" s="38"/>
      <c r="G133" s="25"/>
      <c r="H133" s="41"/>
    </row>
    <row r="134" spans="2:8" x14ac:dyDescent="0.6">
      <c r="B134" s="50"/>
      <c r="C134" s="14"/>
      <c r="D134" s="22"/>
      <c r="E134" s="22"/>
      <c r="F134" s="38"/>
      <c r="G134" s="25"/>
      <c r="H134" s="41"/>
    </row>
    <row r="135" spans="2:8" x14ac:dyDescent="0.6">
      <c r="B135" s="50"/>
      <c r="C135" s="14"/>
      <c r="D135" s="22"/>
      <c r="E135" s="22"/>
      <c r="F135" s="38"/>
      <c r="G135" s="25"/>
      <c r="H135" s="41"/>
    </row>
    <row r="136" spans="2:8" x14ac:dyDescent="0.6">
      <c r="B136" s="50"/>
      <c r="C136" s="14"/>
      <c r="D136" s="22"/>
      <c r="E136" s="22"/>
      <c r="F136" s="38"/>
      <c r="G136" s="25"/>
      <c r="H136" s="41"/>
    </row>
    <row r="137" spans="2:8" x14ac:dyDescent="0.6">
      <c r="B137" s="50"/>
      <c r="C137" s="14"/>
      <c r="D137" s="22"/>
      <c r="E137" s="22"/>
      <c r="F137" s="38"/>
      <c r="G137" s="25"/>
      <c r="H137" s="41"/>
    </row>
    <row r="138" spans="2:8" x14ac:dyDescent="0.6">
      <c r="B138" s="50"/>
      <c r="C138" s="14"/>
      <c r="D138" s="22"/>
      <c r="E138" s="22"/>
      <c r="F138" s="38"/>
      <c r="G138" s="25"/>
      <c r="H138" s="41"/>
    </row>
    <row r="139" spans="2:8" x14ac:dyDescent="0.6">
      <c r="B139" s="50"/>
      <c r="C139" s="14"/>
      <c r="D139" s="22"/>
      <c r="E139" s="22"/>
      <c r="F139" s="38"/>
      <c r="G139" s="25" t="str">
        <f>IF(D139="","",E139*F139)</f>
        <v/>
      </c>
      <c r="H139" s="41"/>
    </row>
    <row r="140" spans="2:8" s="28" customFormat="1" ht="20.25" customHeight="1" x14ac:dyDescent="0.6">
      <c r="B140" s="85" t="str">
        <f>B66</f>
        <v>C1.2</v>
      </c>
      <c r="C140" s="30" t="s">
        <v>78</v>
      </c>
      <c r="D140" s="31"/>
      <c r="E140" s="32"/>
      <c r="F140" s="31"/>
      <c r="G140" s="33">
        <f>SUM(G75:G139)</f>
        <v>0</v>
      </c>
      <c r="H140" s="34"/>
    </row>
    <row r="141" spans="2:8" x14ac:dyDescent="0.6">
      <c r="B141" s="367" t="str">
        <f>Client1</f>
        <v>Province of KwaZulu-Natal</v>
      </c>
      <c r="C141" s="367"/>
      <c r="D141" s="367"/>
      <c r="E141" s="365" t="str">
        <f>"Contract No. "&amp;ContractNo</f>
        <v>Contract No. ZNB00904/00000/00/HOD/INF/21/T</v>
      </c>
      <c r="F141" s="365"/>
      <c r="G141" s="365"/>
    </row>
    <row r="142" spans="2:8" x14ac:dyDescent="0.6">
      <c r="B142" s="367" t="str">
        <f>Client2</f>
        <v>Department of Transport</v>
      </c>
      <c r="C142" s="367"/>
      <c r="D142" s="367"/>
      <c r="E142" s="365"/>
      <c r="F142" s="365"/>
      <c r="G142" s="365"/>
    </row>
    <row r="143" spans="2:8" x14ac:dyDescent="0.6">
      <c r="B143" s="368"/>
      <c r="C143" s="368"/>
      <c r="D143" s="368"/>
      <c r="E143" s="366"/>
      <c r="F143" s="366"/>
      <c r="G143" s="366"/>
    </row>
    <row r="144" spans="2:8" x14ac:dyDescent="0.6">
      <c r="B144" s="376" t="s">
        <v>8</v>
      </c>
      <c r="C144" s="377"/>
      <c r="D144" s="377"/>
      <c r="E144" s="377"/>
      <c r="F144" s="377"/>
      <c r="G144" s="378" t="str">
        <f>G70</f>
        <v>CHAPTER C1.2</v>
      </c>
      <c r="H144" s="6"/>
    </row>
    <row r="145" spans="2:8" x14ac:dyDescent="0.6">
      <c r="B145" s="369" t="str">
        <f>ContractDescription</f>
        <v>THE CONSTRUCTION OF THE LOVU RIVER PEDESTRIAN BRIDGE NO.3383 IN THE DURBAN REGION</v>
      </c>
      <c r="C145" s="370"/>
      <c r="D145" s="370"/>
      <c r="E145" s="370"/>
      <c r="F145" s="370"/>
      <c r="G145" s="365"/>
      <c r="H145" s="8"/>
    </row>
    <row r="146" spans="2:8" x14ac:dyDescent="0.6">
      <c r="B146" s="369"/>
      <c r="C146" s="370"/>
      <c r="D146" s="370"/>
      <c r="E146" s="370"/>
      <c r="F146" s="370"/>
      <c r="G146" s="365"/>
      <c r="H146" s="8"/>
    </row>
    <row r="147" spans="2:8" x14ac:dyDescent="0.6">
      <c r="B147" s="371"/>
      <c r="C147" s="372"/>
      <c r="D147" s="372"/>
      <c r="E147" s="372"/>
      <c r="F147" s="372"/>
      <c r="G147" s="366"/>
      <c r="H147" s="8"/>
    </row>
    <row r="148" spans="2:8" s="9" customFormat="1" ht="24.95" customHeight="1" x14ac:dyDescent="0.6">
      <c r="B148" s="79" t="s">
        <v>9</v>
      </c>
      <c r="C148" s="11" t="s">
        <v>10</v>
      </c>
      <c r="D148" s="11" t="s">
        <v>11</v>
      </c>
      <c r="E148" s="11" t="s">
        <v>12</v>
      </c>
      <c r="F148" s="11" t="s">
        <v>13</v>
      </c>
      <c r="G148" s="11" t="s">
        <v>14</v>
      </c>
      <c r="H148" s="12"/>
    </row>
    <row r="149" spans="2:8" s="28" customFormat="1" ht="20.25" customHeight="1" x14ac:dyDescent="0.6">
      <c r="B149" s="85"/>
      <c r="C149" s="30" t="s">
        <v>79</v>
      </c>
      <c r="D149" s="31"/>
      <c r="E149" s="32"/>
      <c r="F149" s="31"/>
      <c r="G149" s="33">
        <f>G140</f>
        <v>0</v>
      </c>
      <c r="H149" s="34"/>
    </row>
    <row r="150" spans="2:8" x14ac:dyDescent="0.6">
      <c r="B150" s="80"/>
      <c r="C150" s="14"/>
      <c r="D150" s="22"/>
      <c r="E150" s="22"/>
      <c r="F150" s="38"/>
      <c r="G150" s="25"/>
      <c r="H150" s="41"/>
    </row>
    <row r="151" spans="2:8" x14ac:dyDescent="0.6">
      <c r="B151" s="80" t="s">
        <v>132</v>
      </c>
      <c r="C151" s="14" t="s">
        <v>133</v>
      </c>
      <c r="D151" s="22"/>
      <c r="E151" s="22"/>
      <c r="F151" s="38"/>
      <c r="G151" s="25" t="str">
        <f t="shared" ref="G151:G173" si="3">IF(D151="","",E151*F151)</f>
        <v/>
      </c>
      <c r="H151" s="41"/>
    </row>
    <row r="152" spans="2:8" x14ac:dyDescent="0.6">
      <c r="B152" s="80"/>
      <c r="C152" s="14"/>
      <c r="D152" s="22"/>
      <c r="E152" s="22"/>
      <c r="F152" s="38"/>
      <c r="G152" s="25" t="str">
        <f t="shared" si="3"/>
        <v/>
      </c>
      <c r="H152" s="41"/>
    </row>
    <row r="153" spans="2:8" x14ac:dyDescent="0.6">
      <c r="B153" s="80" t="s">
        <v>109</v>
      </c>
      <c r="C153" s="14" t="s">
        <v>134</v>
      </c>
      <c r="D153" s="22" t="s">
        <v>46</v>
      </c>
      <c r="E153" s="22">
        <v>500</v>
      </c>
      <c r="F153" s="38"/>
      <c r="G153" s="25">
        <f t="shared" si="3"/>
        <v>0</v>
      </c>
      <c r="H153" s="41"/>
    </row>
    <row r="154" spans="2:8" x14ac:dyDescent="0.6">
      <c r="B154" s="80"/>
      <c r="C154" s="14"/>
      <c r="D154" s="22"/>
      <c r="E154" s="22"/>
      <c r="F154" s="38"/>
      <c r="G154" s="25" t="str">
        <f t="shared" si="3"/>
        <v/>
      </c>
      <c r="H154" s="41"/>
    </row>
    <row r="155" spans="2:8" x14ac:dyDescent="0.6">
      <c r="B155" s="80" t="s">
        <v>112</v>
      </c>
      <c r="C155" s="14" t="s">
        <v>135</v>
      </c>
      <c r="D155" s="22" t="s">
        <v>46</v>
      </c>
      <c r="E155" s="22">
        <v>500</v>
      </c>
      <c r="F155" s="38"/>
      <c r="G155" s="25">
        <f t="shared" si="3"/>
        <v>0</v>
      </c>
      <c r="H155" s="41"/>
    </row>
    <row r="156" spans="2:8" x14ac:dyDescent="0.6">
      <c r="B156" s="80"/>
      <c r="C156" s="14"/>
      <c r="D156" s="22"/>
      <c r="E156" s="22"/>
      <c r="F156" s="38"/>
      <c r="G156" s="25" t="str">
        <f t="shared" si="3"/>
        <v/>
      </c>
      <c r="H156" s="41"/>
    </row>
    <row r="157" spans="2:8" ht="15.5" x14ac:dyDescent="0.6">
      <c r="B157" s="80" t="s">
        <v>136</v>
      </c>
      <c r="C157" s="14" t="s">
        <v>137</v>
      </c>
      <c r="D157" s="22" t="s">
        <v>46</v>
      </c>
      <c r="E157" s="22">
        <v>500</v>
      </c>
      <c r="F157" s="48"/>
      <c r="G157" s="199">
        <f t="shared" si="3"/>
        <v>0</v>
      </c>
      <c r="H157" s="41"/>
    </row>
    <row r="158" spans="2:8" x14ac:dyDescent="0.6">
      <c r="B158" s="80"/>
      <c r="C158" s="14"/>
      <c r="D158" s="22"/>
      <c r="E158" s="22"/>
      <c r="F158" s="38"/>
      <c r="G158" s="25" t="str">
        <f t="shared" si="3"/>
        <v/>
      </c>
      <c r="H158" s="41"/>
    </row>
    <row r="159" spans="2:8" x14ac:dyDescent="0.6">
      <c r="B159" s="80" t="s">
        <v>116</v>
      </c>
      <c r="C159" s="14" t="s">
        <v>138</v>
      </c>
      <c r="D159" s="22" t="s">
        <v>46</v>
      </c>
      <c r="E159" s="22">
        <v>500</v>
      </c>
      <c r="F159" s="38"/>
      <c r="G159" s="25">
        <f t="shared" si="3"/>
        <v>0</v>
      </c>
      <c r="H159" s="41"/>
    </row>
    <row r="160" spans="2:8" x14ac:dyDescent="0.6">
      <c r="B160" s="80"/>
      <c r="C160" s="14"/>
      <c r="D160" s="22"/>
      <c r="E160" s="22"/>
      <c r="F160" s="38"/>
      <c r="G160" s="25" t="str">
        <f t="shared" si="3"/>
        <v/>
      </c>
      <c r="H160" s="41"/>
    </row>
    <row r="161" spans="2:8" x14ac:dyDescent="0.6">
      <c r="B161" s="80" t="s">
        <v>139</v>
      </c>
      <c r="C161" s="14" t="s">
        <v>140</v>
      </c>
      <c r="D161" s="22"/>
      <c r="E161" s="22"/>
      <c r="F161" s="38"/>
      <c r="G161" s="25" t="str">
        <f t="shared" si="3"/>
        <v/>
      </c>
      <c r="H161" s="41"/>
    </row>
    <row r="162" spans="2:8" x14ac:dyDescent="0.6">
      <c r="B162" s="80"/>
      <c r="C162" s="14"/>
      <c r="D162" s="22"/>
      <c r="E162" s="22"/>
      <c r="F162" s="38"/>
      <c r="G162" s="25" t="str">
        <f t="shared" si="3"/>
        <v/>
      </c>
      <c r="H162" s="41"/>
    </row>
    <row r="163" spans="2:8" x14ac:dyDescent="0.6">
      <c r="B163" s="80" t="s">
        <v>109</v>
      </c>
      <c r="C163" s="14" t="s">
        <v>141</v>
      </c>
      <c r="D163" s="22" t="s">
        <v>70</v>
      </c>
      <c r="E163" s="22">
        <v>1</v>
      </c>
      <c r="F163" s="38">
        <v>10000</v>
      </c>
      <c r="G163" s="25">
        <f t="shared" si="3"/>
        <v>10000</v>
      </c>
      <c r="H163" s="41"/>
    </row>
    <row r="164" spans="2:8" x14ac:dyDescent="0.6">
      <c r="B164" s="80"/>
      <c r="C164" s="14"/>
      <c r="D164" s="22"/>
      <c r="E164" s="22"/>
      <c r="F164" s="38"/>
      <c r="G164" s="25" t="str">
        <f t="shared" si="3"/>
        <v/>
      </c>
      <c r="H164" s="41"/>
    </row>
    <row r="165" spans="2:8" ht="26" x14ac:dyDescent="0.6">
      <c r="B165" s="80" t="s">
        <v>112</v>
      </c>
      <c r="C165" s="14" t="s">
        <v>142</v>
      </c>
      <c r="D165" s="22" t="s">
        <v>73</v>
      </c>
      <c r="E165" s="230">
        <f>F163</f>
        <v>10000</v>
      </c>
      <c r="F165" s="201"/>
      <c r="G165" s="25">
        <f>IF(D165="","",E165*F165)</f>
        <v>0</v>
      </c>
      <c r="H165" s="41"/>
    </row>
    <row r="166" spans="2:8" x14ac:dyDescent="0.6">
      <c r="B166" s="80"/>
      <c r="C166" s="14"/>
      <c r="D166" s="22"/>
      <c r="E166" s="22"/>
      <c r="F166" s="38"/>
      <c r="G166" s="25" t="str">
        <f t="shared" si="3"/>
        <v/>
      </c>
      <c r="H166" s="41"/>
    </row>
    <row r="167" spans="2:8" hidden="1" x14ac:dyDescent="0.6">
      <c r="B167" s="80" t="s">
        <v>143</v>
      </c>
      <c r="C167" s="14" t="s">
        <v>144</v>
      </c>
      <c r="D167" s="22"/>
      <c r="E167" s="22"/>
      <c r="F167" s="38"/>
      <c r="G167" s="25" t="str">
        <f t="shared" si="3"/>
        <v/>
      </c>
      <c r="H167" s="41"/>
    </row>
    <row r="168" spans="2:8" hidden="1" x14ac:dyDescent="0.6">
      <c r="B168" s="80"/>
      <c r="C168" s="14"/>
      <c r="D168" s="22"/>
      <c r="E168" s="22"/>
      <c r="F168" s="38"/>
      <c r="G168" s="25" t="str">
        <f t="shared" si="3"/>
        <v/>
      </c>
      <c r="H168" s="41"/>
    </row>
    <row r="169" spans="2:8" ht="39" hidden="1" x14ac:dyDescent="0.6">
      <c r="B169" s="80" t="s">
        <v>145</v>
      </c>
      <c r="C169" s="14" t="s">
        <v>146</v>
      </c>
      <c r="D169" s="22" t="s">
        <v>147</v>
      </c>
      <c r="E169" s="22"/>
      <c r="F169" s="38"/>
      <c r="G169" s="25">
        <f t="shared" si="3"/>
        <v>0</v>
      </c>
      <c r="H169" s="41"/>
    </row>
    <row r="170" spans="2:8" hidden="1" x14ac:dyDescent="0.6">
      <c r="B170" s="80"/>
      <c r="C170" s="14"/>
      <c r="D170" s="22"/>
      <c r="E170" s="22"/>
      <c r="F170" s="38"/>
      <c r="G170" s="25" t="str">
        <f t="shared" si="3"/>
        <v/>
      </c>
      <c r="H170" s="41"/>
    </row>
    <row r="171" spans="2:8" ht="26" hidden="1" x14ac:dyDescent="0.6">
      <c r="B171" s="80" t="s">
        <v>148</v>
      </c>
      <c r="C171" s="14" t="s">
        <v>149</v>
      </c>
      <c r="D171" s="22" t="s">
        <v>70</v>
      </c>
      <c r="E171" s="22"/>
      <c r="F171" s="38"/>
      <c r="G171" s="25">
        <f t="shared" si="3"/>
        <v>0</v>
      </c>
      <c r="H171" s="41"/>
    </row>
    <row r="172" spans="2:8" hidden="1" x14ac:dyDescent="0.6">
      <c r="B172" s="80"/>
      <c r="C172" s="14"/>
      <c r="D172" s="22"/>
      <c r="E172" s="22"/>
      <c r="F172" s="38"/>
      <c r="G172" s="25" t="str">
        <f t="shared" si="3"/>
        <v/>
      </c>
      <c r="H172" s="41"/>
    </row>
    <row r="173" spans="2:8" ht="26" hidden="1" x14ac:dyDescent="0.6">
      <c r="B173" s="80" t="s">
        <v>150</v>
      </c>
      <c r="C173" s="14" t="s">
        <v>151</v>
      </c>
      <c r="D173" s="22" t="s">
        <v>73</v>
      </c>
      <c r="E173" s="22"/>
      <c r="F173" s="38"/>
      <c r="G173" s="25">
        <f t="shared" si="3"/>
        <v>0</v>
      </c>
      <c r="H173" s="41"/>
    </row>
    <row r="174" spans="2:8" hidden="1" x14ac:dyDescent="0.6">
      <c r="B174" s="80"/>
      <c r="C174" s="14"/>
      <c r="D174" s="22"/>
      <c r="E174" s="22"/>
      <c r="F174" s="38"/>
      <c r="G174" s="25"/>
      <c r="H174" s="41"/>
    </row>
    <row r="175" spans="2:8" x14ac:dyDescent="0.6">
      <c r="B175" s="77" t="s">
        <v>152</v>
      </c>
      <c r="C175" s="20" t="s">
        <v>153</v>
      </c>
      <c r="D175" s="22"/>
      <c r="E175" s="26"/>
      <c r="F175" s="64"/>
      <c r="G175" s="25" t="s">
        <v>154</v>
      </c>
      <c r="H175" s="41"/>
    </row>
    <row r="176" spans="2:8" x14ac:dyDescent="0.6">
      <c r="B176" s="50"/>
      <c r="C176" s="14"/>
      <c r="D176" s="22"/>
      <c r="E176" s="26"/>
      <c r="F176" s="64"/>
      <c r="G176" s="25" t="s">
        <v>154</v>
      </c>
      <c r="H176" s="41"/>
    </row>
    <row r="177" spans="2:8" ht="26" x14ac:dyDescent="0.6">
      <c r="B177" s="50" t="s">
        <v>155</v>
      </c>
      <c r="C177" s="14" t="s">
        <v>156</v>
      </c>
      <c r="D177" s="22" t="s">
        <v>70</v>
      </c>
      <c r="E177" s="23">
        <v>1</v>
      </c>
      <c r="F177" s="24">
        <v>220000</v>
      </c>
      <c r="G177" s="25">
        <f t="shared" ref="G177:G179" si="4">IF(D177="","",E177*F177)</f>
        <v>220000</v>
      </c>
      <c r="H177" s="41"/>
    </row>
    <row r="178" spans="2:8" x14ac:dyDescent="0.6">
      <c r="B178" s="50"/>
      <c r="C178" s="14"/>
      <c r="D178" s="22"/>
      <c r="E178" s="26"/>
      <c r="F178" s="16"/>
      <c r="G178" s="25" t="str">
        <f t="shared" si="4"/>
        <v/>
      </c>
      <c r="H178" s="41"/>
    </row>
    <row r="179" spans="2:8" ht="26" x14ac:dyDescent="0.6">
      <c r="B179" s="50" t="s">
        <v>157</v>
      </c>
      <c r="C179" s="14" t="s">
        <v>158</v>
      </c>
      <c r="D179" s="22" t="s">
        <v>73</v>
      </c>
      <c r="E179" s="23">
        <f>G177</f>
        <v>220000</v>
      </c>
      <c r="F179" s="201"/>
      <c r="G179" s="25">
        <f t="shared" si="4"/>
        <v>0</v>
      </c>
      <c r="H179" s="41"/>
    </row>
    <row r="180" spans="2:8" x14ac:dyDescent="0.6">
      <c r="B180" s="80"/>
      <c r="C180" s="14"/>
      <c r="D180" s="22"/>
      <c r="E180" s="22"/>
      <c r="F180" s="38"/>
      <c r="G180" s="25"/>
      <c r="H180" s="41"/>
    </row>
    <row r="181" spans="2:8" x14ac:dyDescent="0.6">
      <c r="B181" s="77"/>
      <c r="C181" s="20"/>
      <c r="D181" s="22"/>
      <c r="E181" s="26"/>
      <c r="F181" s="64"/>
      <c r="G181" s="25"/>
      <c r="H181" s="41"/>
    </row>
    <row r="182" spans="2:8" x14ac:dyDescent="0.6">
      <c r="B182" s="50"/>
      <c r="C182" s="14"/>
      <c r="D182" s="22"/>
      <c r="E182" s="26"/>
      <c r="F182" s="64"/>
      <c r="G182" s="25"/>
      <c r="H182" s="41"/>
    </row>
    <row r="183" spans="2:8" x14ac:dyDescent="0.6">
      <c r="B183" s="50"/>
      <c r="C183" s="14"/>
      <c r="D183" s="22"/>
      <c r="E183" s="23"/>
      <c r="F183" s="24"/>
      <c r="G183" s="25"/>
      <c r="H183" s="41"/>
    </row>
    <row r="184" spans="2:8" x14ac:dyDescent="0.6">
      <c r="B184" s="50"/>
      <c r="C184" s="14"/>
      <c r="D184" s="22"/>
      <c r="E184" s="26"/>
      <c r="F184" s="16"/>
      <c r="G184" s="25"/>
      <c r="H184" s="41"/>
    </row>
    <row r="185" spans="2:8" x14ac:dyDescent="0.6">
      <c r="B185" s="50"/>
      <c r="C185" s="14"/>
      <c r="D185" s="22"/>
      <c r="E185" s="23"/>
      <c r="F185" s="201"/>
      <c r="G185" s="25"/>
      <c r="H185" s="41"/>
    </row>
    <row r="186" spans="2:8" x14ac:dyDescent="0.6">
      <c r="B186" s="80"/>
      <c r="C186" s="14"/>
      <c r="D186" s="22"/>
      <c r="E186" s="22"/>
      <c r="F186" s="38"/>
      <c r="G186" s="25"/>
      <c r="H186" s="41"/>
    </row>
    <row r="187" spans="2:8" x14ac:dyDescent="0.6">
      <c r="B187" s="80"/>
      <c r="C187" s="14"/>
      <c r="D187" s="22"/>
      <c r="E187" s="22"/>
      <c r="F187" s="38"/>
      <c r="G187" s="25"/>
      <c r="H187" s="41"/>
    </row>
    <row r="188" spans="2:8" x14ac:dyDescent="0.6">
      <c r="B188" s="80"/>
      <c r="C188" s="14"/>
      <c r="D188" s="22"/>
      <c r="E188" s="22"/>
      <c r="F188" s="38"/>
      <c r="G188" s="25"/>
      <c r="H188" s="41"/>
    </row>
    <row r="189" spans="2:8" x14ac:dyDescent="0.6">
      <c r="B189" s="80"/>
      <c r="C189" s="14"/>
      <c r="D189" s="22"/>
      <c r="E189" s="22"/>
      <c r="F189" s="38"/>
      <c r="G189" s="25"/>
      <c r="H189" s="41"/>
    </row>
    <row r="190" spans="2:8" x14ac:dyDescent="0.6">
      <c r="B190" s="80"/>
      <c r="C190" s="14"/>
      <c r="D190" s="22"/>
      <c r="E190" s="22"/>
      <c r="F190" s="38"/>
      <c r="G190" s="25"/>
      <c r="H190" s="41"/>
    </row>
    <row r="191" spans="2:8" x14ac:dyDescent="0.6">
      <c r="B191" s="80"/>
      <c r="C191" s="14"/>
      <c r="D191" s="22"/>
      <c r="E191" s="22"/>
      <c r="F191" s="38"/>
      <c r="G191" s="25"/>
      <c r="H191" s="41"/>
    </row>
    <row r="192" spans="2:8" x14ac:dyDescent="0.6">
      <c r="B192" s="80"/>
      <c r="C192" s="14"/>
      <c r="D192" s="22"/>
      <c r="E192" s="22"/>
      <c r="F192" s="38"/>
      <c r="G192" s="25"/>
      <c r="H192" s="41"/>
    </row>
    <row r="193" spans="2:8" x14ac:dyDescent="0.6">
      <c r="B193" s="80"/>
      <c r="C193" s="14"/>
      <c r="D193" s="22"/>
      <c r="E193" s="22"/>
      <c r="F193" s="38"/>
      <c r="G193" s="25"/>
      <c r="H193" s="41"/>
    </row>
    <row r="194" spans="2:8" x14ac:dyDescent="0.6">
      <c r="B194" s="80"/>
      <c r="C194" s="14"/>
      <c r="D194" s="22"/>
      <c r="E194" s="22"/>
      <c r="F194" s="38"/>
      <c r="G194" s="25"/>
      <c r="H194" s="41"/>
    </row>
    <row r="195" spans="2:8" x14ac:dyDescent="0.6">
      <c r="B195" s="80"/>
      <c r="C195" s="14"/>
      <c r="D195" s="22"/>
      <c r="E195" s="22"/>
      <c r="F195" s="38"/>
      <c r="G195" s="25"/>
      <c r="H195" s="41"/>
    </row>
    <row r="196" spans="2:8" x14ac:dyDescent="0.6">
      <c r="B196" s="80"/>
      <c r="C196" s="14"/>
      <c r="D196" s="22"/>
      <c r="E196" s="22"/>
      <c r="F196" s="38"/>
      <c r="G196" s="25"/>
      <c r="H196" s="41"/>
    </row>
    <row r="197" spans="2:8" x14ac:dyDescent="0.6">
      <c r="B197" s="80"/>
      <c r="C197" s="14"/>
      <c r="D197" s="22"/>
      <c r="E197" s="22"/>
      <c r="F197" s="38"/>
      <c r="G197" s="25"/>
      <c r="H197" s="41"/>
    </row>
    <row r="198" spans="2:8" x14ac:dyDescent="0.6">
      <c r="B198" s="80"/>
      <c r="C198" s="14"/>
      <c r="D198" s="22"/>
      <c r="E198" s="22"/>
      <c r="F198" s="38"/>
      <c r="G198" s="25"/>
      <c r="H198" s="41"/>
    </row>
    <row r="199" spans="2:8" x14ac:dyDescent="0.6">
      <c r="B199" s="80"/>
      <c r="C199" s="14"/>
      <c r="D199" s="22"/>
      <c r="E199" s="22"/>
      <c r="F199" s="38"/>
      <c r="G199" s="25"/>
      <c r="H199" s="41"/>
    </row>
    <row r="200" spans="2:8" x14ac:dyDescent="0.6">
      <c r="B200" s="80"/>
      <c r="C200" s="14"/>
      <c r="D200" s="22"/>
      <c r="E200" s="22"/>
      <c r="F200" s="38"/>
      <c r="G200" s="25"/>
      <c r="H200" s="41"/>
    </row>
    <row r="201" spans="2:8" x14ac:dyDescent="0.6">
      <c r="B201" s="80"/>
      <c r="C201" s="14"/>
      <c r="D201" s="22"/>
      <c r="E201" s="22"/>
      <c r="F201" s="38"/>
      <c r="G201" s="25"/>
      <c r="H201" s="41"/>
    </row>
    <row r="202" spans="2:8" x14ac:dyDescent="0.6">
      <c r="B202" s="80"/>
      <c r="C202" s="14"/>
      <c r="D202" s="22"/>
      <c r="E202" s="22"/>
      <c r="F202" s="38"/>
      <c r="G202" s="25"/>
      <c r="H202" s="41"/>
    </row>
    <row r="203" spans="2:8" x14ac:dyDescent="0.6">
      <c r="B203" s="80"/>
      <c r="C203" s="14"/>
      <c r="D203" s="22"/>
      <c r="E203" s="22"/>
      <c r="F203" s="38"/>
      <c r="G203" s="25"/>
      <c r="H203" s="41"/>
    </row>
    <row r="204" spans="2:8" x14ac:dyDescent="0.6">
      <c r="B204" s="80"/>
      <c r="C204" s="14"/>
      <c r="D204" s="22"/>
      <c r="E204" s="22"/>
      <c r="F204" s="38"/>
      <c r="G204" s="25"/>
      <c r="H204" s="41"/>
    </row>
    <row r="205" spans="2:8" x14ac:dyDescent="0.6">
      <c r="B205" s="80"/>
      <c r="C205" s="14"/>
      <c r="D205" s="22"/>
      <c r="E205" s="22"/>
      <c r="F205" s="38"/>
      <c r="G205" s="25"/>
      <c r="H205" s="41"/>
    </row>
    <row r="206" spans="2:8" x14ac:dyDescent="0.6">
      <c r="B206" s="80"/>
      <c r="C206" s="14"/>
      <c r="D206" s="22"/>
      <c r="E206" s="22"/>
      <c r="F206" s="38"/>
      <c r="G206" s="25"/>
      <c r="H206" s="41"/>
    </row>
    <row r="207" spans="2:8" x14ac:dyDescent="0.6">
      <c r="B207" s="80"/>
      <c r="C207" s="14"/>
      <c r="D207" s="22"/>
      <c r="E207" s="22"/>
      <c r="F207" s="38"/>
      <c r="G207" s="25"/>
      <c r="H207" s="41"/>
    </row>
    <row r="208" spans="2:8" x14ac:dyDescent="0.6">
      <c r="B208" s="80"/>
      <c r="C208" s="14"/>
      <c r="D208" s="22"/>
      <c r="E208" s="22"/>
      <c r="F208" s="38"/>
      <c r="G208" s="25"/>
      <c r="H208" s="41"/>
    </row>
    <row r="209" spans="2:8" x14ac:dyDescent="0.6">
      <c r="B209" s="80"/>
      <c r="C209" s="14"/>
      <c r="D209" s="22"/>
      <c r="E209" s="22"/>
      <c r="F209" s="38"/>
      <c r="G209" s="25"/>
      <c r="H209" s="41"/>
    </row>
    <row r="210" spans="2:8" x14ac:dyDescent="0.6">
      <c r="B210" s="80"/>
      <c r="C210" s="14"/>
      <c r="D210" s="22"/>
      <c r="E210" s="22"/>
      <c r="F210" s="38"/>
      <c r="G210" s="25" t="str">
        <f>IF(D210="","",E210*F210)</f>
        <v/>
      </c>
      <c r="H210" s="41"/>
    </row>
    <row r="211" spans="2:8" s="28" customFormat="1" ht="24.95" customHeight="1" x14ac:dyDescent="0.6">
      <c r="B211" s="29" t="str">
        <f>B10</f>
        <v>C1.2</v>
      </c>
      <c r="C211" s="30" t="s">
        <v>159</v>
      </c>
      <c r="D211" s="31"/>
      <c r="E211" s="32"/>
      <c r="F211" s="31"/>
      <c r="G211" s="33">
        <f>SUM(G149:G210)</f>
        <v>230000</v>
      </c>
      <c r="H211" s="34"/>
    </row>
  </sheetData>
  <mergeCells count="21">
    <mergeCell ref="B141:D141"/>
    <mergeCell ref="E141:G143"/>
    <mergeCell ref="B142:D142"/>
    <mergeCell ref="B143:D143"/>
    <mergeCell ref="B144:F144"/>
    <mergeCell ref="G144:G147"/>
    <mergeCell ref="B145:F147"/>
    <mergeCell ref="B67:D67"/>
    <mergeCell ref="E67:G69"/>
    <mergeCell ref="B68:D68"/>
    <mergeCell ref="B69:D69"/>
    <mergeCell ref="B70:F70"/>
    <mergeCell ref="G70:G73"/>
    <mergeCell ref="B71:F73"/>
    <mergeCell ref="E1:G3"/>
    <mergeCell ref="B1:D1"/>
    <mergeCell ref="B2:D2"/>
    <mergeCell ref="B3:D3"/>
    <mergeCell ref="B5:F7"/>
    <mergeCell ref="G4:G7"/>
    <mergeCell ref="B4:F4"/>
  </mergeCells>
  <phoneticPr fontId="16" type="noConversion"/>
  <printOptions horizontalCentered="1"/>
  <pageMargins left="0.43307086614173229" right="0.31496062992125984" top="0.43307086614173229" bottom="0.62992125984251968" header="0.35433070866141736" footer="0.31496062992125984"/>
  <pageSetup paperSize="9" scale="82" firstPageNumber="31" fitToHeight="0" orientation="portrait" cellComments="asDisplayed" useFirstPageNumber="1" r:id="rId1"/>
  <headerFooter>
    <oddHeader xml:space="preserve">&amp;R&amp;"Arial,Bold Italic"
</oddHeader>
  </headerFooter>
  <rowBreaks count="2" manualBreakCount="2">
    <brk id="66" max="8" man="1"/>
    <brk id="1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H77"/>
  <sheetViews>
    <sheetView view="pageBreakPreview" zoomScale="85" zoomScaleNormal="125" zoomScaleSheetLayoutView="85" zoomScalePageLayoutView="125" workbookViewId="0">
      <selection activeCell="F20" sqref="F20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82"/>
      <c r="C3" s="82"/>
      <c r="D3" s="83"/>
      <c r="E3" s="83"/>
      <c r="F3" s="84"/>
      <c r="G3" s="102"/>
    </row>
    <row r="4" spans="2:8" x14ac:dyDescent="0.6">
      <c r="B4" s="376" t="s">
        <v>8</v>
      </c>
      <c r="C4" s="377"/>
      <c r="D4" s="377"/>
      <c r="E4" s="377"/>
      <c r="F4" s="377"/>
      <c r="G4" s="373" t="str">
        <f>"CHAPTER "&amp;B10</f>
        <v>CHAPTER C1.3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8" ht="12.75" customHeight="1" x14ac:dyDescent="0.6">
      <c r="B6" s="369"/>
      <c r="C6" s="370"/>
      <c r="D6" s="370"/>
      <c r="E6" s="370"/>
      <c r="F6" s="370"/>
      <c r="G6" s="374"/>
      <c r="H6" s="8"/>
    </row>
    <row r="7" spans="2:8" ht="7.5" customHeight="1" x14ac:dyDescent="0.6">
      <c r="B7" s="371"/>
      <c r="C7" s="372"/>
      <c r="D7" s="372"/>
      <c r="E7" s="372"/>
      <c r="F7" s="372"/>
      <c r="G7" s="375"/>
      <c r="H7" s="8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50"/>
      <c r="C9" s="14"/>
      <c r="D9" s="15"/>
      <c r="E9" s="15"/>
      <c r="F9" s="16"/>
      <c r="G9" s="17" t="str">
        <f t="shared" ref="G9:G14" si="0">IF(D9="","",E9*F9)</f>
        <v/>
      </c>
      <c r="H9" s="18"/>
    </row>
    <row r="10" spans="2:8" ht="26" x14ac:dyDescent="0.6">
      <c r="B10" s="77" t="s">
        <v>160</v>
      </c>
      <c r="C10" s="20" t="s">
        <v>161</v>
      </c>
      <c r="D10" s="22"/>
      <c r="E10" s="22"/>
      <c r="F10" s="40"/>
      <c r="G10" s="25" t="str">
        <f t="shared" si="0"/>
        <v/>
      </c>
      <c r="H10" s="41"/>
    </row>
    <row r="11" spans="2:8" x14ac:dyDescent="0.6">
      <c r="B11" s="50"/>
      <c r="C11" s="14"/>
      <c r="D11" s="22"/>
      <c r="E11" s="22"/>
      <c r="F11" s="40"/>
      <c r="G11" s="25" t="str">
        <f t="shared" si="0"/>
        <v/>
      </c>
      <c r="H11" s="41"/>
    </row>
    <row r="12" spans="2:8" x14ac:dyDescent="0.6">
      <c r="B12" s="77" t="s">
        <v>162</v>
      </c>
      <c r="C12" s="20" t="s">
        <v>163</v>
      </c>
      <c r="D12" s="22"/>
      <c r="E12" s="22"/>
      <c r="F12" s="40"/>
      <c r="G12" s="25" t="str">
        <f t="shared" si="0"/>
        <v/>
      </c>
      <c r="H12" s="41"/>
    </row>
    <row r="13" spans="2:8" x14ac:dyDescent="0.6">
      <c r="B13" s="50"/>
      <c r="C13" s="14"/>
      <c r="D13" s="22"/>
      <c r="E13" s="22"/>
      <c r="F13" s="40"/>
      <c r="G13" s="25" t="str">
        <f t="shared" si="0"/>
        <v/>
      </c>
      <c r="H13" s="41"/>
    </row>
    <row r="14" spans="2:8" x14ac:dyDescent="0.6">
      <c r="B14" s="50" t="s">
        <v>164</v>
      </c>
      <c r="C14" s="14" t="s">
        <v>165</v>
      </c>
      <c r="D14" s="22" t="s">
        <v>28</v>
      </c>
      <c r="E14" s="23">
        <v>1</v>
      </c>
      <c r="F14" s="24"/>
      <c r="G14" s="25">
        <f t="shared" si="0"/>
        <v>0</v>
      </c>
      <c r="H14" s="42"/>
    </row>
    <row r="15" spans="2:8" x14ac:dyDescent="0.6">
      <c r="B15" s="50"/>
      <c r="C15" s="14"/>
      <c r="D15" s="22"/>
      <c r="E15" s="23"/>
      <c r="F15" s="24"/>
      <c r="G15" s="25"/>
      <c r="H15" s="42"/>
    </row>
    <row r="16" spans="2:8" x14ac:dyDescent="0.6">
      <c r="B16" s="50" t="s">
        <v>166</v>
      </c>
      <c r="C16" s="14" t="s">
        <v>167</v>
      </c>
      <c r="D16" s="22" t="s">
        <v>28</v>
      </c>
      <c r="E16" s="23">
        <v>1</v>
      </c>
      <c r="F16" s="24"/>
      <c r="G16" s="25">
        <f>IF(D16="","",E16*F16)</f>
        <v>0</v>
      </c>
      <c r="H16" s="42"/>
    </row>
    <row r="17" spans="2:8" x14ac:dyDescent="0.6">
      <c r="B17" s="50"/>
      <c r="C17" s="14"/>
      <c r="D17" s="22"/>
      <c r="E17" s="23"/>
      <c r="F17" s="24"/>
      <c r="G17" s="25"/>
      <c r="H17" s="42"/>
    </row>
    <row r="18" spans="2:8" x14ac:dyDescent="0.6">
      <c r="B18" s="50" t="s">
        <v>168</v>
      </c>
      <c r="C18" s="14" t="s">
        <v>169</v>
      </c>
      <c r="D18" s="22" t="s">
        <v>21</v>
      </c>
      <c r="E18" s="23">
        <v>12</v>
      </c>
      <c r="F18" s="24"/>
      <c r="G18" s="25">
        <f>IF(D18="","",E18*F18)</f>
        <v>0</v>
      </c>
      <c r="H18" s="42"/>
    </row>
    <row r="19" spans="2:8" x14ac:dyDescent="0.6">
      <c r="B19" s="50"/>
      <c r="C19" s="14"/>
      <c r="D19" s="22"/>
      <c r="E19" s="23"/>
      <c r="F19" s="24"/>
      <c r="G19" s="25" t="str">
        <f>IF(D19="","",E19*F19)</f>
        <v/>
      </c>
      <c r="H19" s="41"/>
    </row>
    <row r="20" spans="2:8" ht="15.5" x14ac:dyDescent="0.6">
      <c r="B20" s="50" t="s">
        <v>170</v>
      </c>
      <c r="C20" s="14" t="s">
        <v>171</v>
      </c>
      <c r="D20" s="22" t="s">
        <v>172</v>
      </c>
      <c r="E20" s="23">
        <v>12</v>
      </c>
      <c r="F20" s="24"/>
      <c r="G20" s="25">
        <f>IF(D20="","",E20*F20)</f>
        <v>0</v>
      </c>
      <c r="H20" s="41"/>
    </row>
    <row r="21" spans="2:8" x14ac:dyDescent="0.6">
      <c r="B21" s="50"/>
      <c r="C21" s="14"/>
      <c r="D21" s="22"/>
      <c r="E21" s="23"/>
      <c r="F21" s="40"/>
      <c r="G21" s="25" t="str">
        <f>IF(D21="","",E21*F21)</f>
        <v/>
      </c>
      <c r="H21" s="44"/>
    </row>
    <row r="22" spans="2:8" x14ac:dyDescent="0.6">
      <c r="B22" s="50"/>
      <c r="C22" s="14"/>
      <c r="D22" s="22"/>
      <c r="E22" s="22"/>
      <c r="F22" s="38"/>
      <c r="G22" s="25"/>
      <c r="H22" s="41"/>
    </row>
    <row r="23" spans="2:8" x14ac:dyDescent="0.6">
      <c r="B23" s="50"/>
      <c r="C23" s="14"/>
      <c r="D23" s="22"/>
      <c r="E23" s="22"/>
      <c r="F23" s="38"/>
      <c r="G23" s="25"/>
      <c r="H23" s="41"/>
    </row>
    <row r="24" spans="2:8" x14ac:dyDescent="0.6">
      <c r="B24" s="50"/>
      <c r="C24" s="14"/>
      <c r="D24" s="22"/>
      <c r="E24" s="22"/>
      <c r="F24" s="38"/>
      <c r="G24" s="25"/>
      <c r="H24" s="41"/>
    </row>
    <row r="25" spans="2:8" x14ac:dyDescent="0.6">
      <c r="B25" s="50"/>
      <c r="C25" s="14"/>
      <c r="D25" s="22"/>
      <c r="E25" s="22"/>
      <c r="F25" s="38"/>
      <c r="G25" s="25"/>
      <c r="H25" s="41"/>
    </row>
    <row r="26" spans="2:8" x14ac:dyDescent="0.6">
      <c r="B26" s="50"/>
      <c r="C26" s="14"/>
      <c r="D26" s="22"/>
      <c r="E26" s="22"/>
      <c r="F26" s="38"/>
      <c r="G26" s="25"/>
      <c r="H26" s="41"/>
    </row>
    <row r="27" spans="2:8" x14ac:dyDescent="0.6">
      <c r="B27" s="50"/>
      <c r="C27" s="14"/>
      <c r="D27" s="22"/>
      <c r="E27" s="22"/>
      <c r="F27" s="38"/>
      <c r="G27" s="25"/>
      <c r="H27" s="41"/>
    </row>
    <row r="28" spans="2:8" x14ac:dyDescent="0.6">
      <c r="B28" s="50"/>
      <c r="C28" s="14"/>
      <c r="D28" s="22"/>
      <c r="E28" s="22"/>
      <c r="F28" s="38"/>
      <c r="G28" s="25"/>
      <c r="H28" s="41"/>
    </row>
    <row r="29" spans="2:8" x14ac:dyDescent="0.6">
      <c r="B29" s="50"/>
      <c r="C29" s="14"/>
      <c r="D29" s="22"/>
      <c r="E29" s="22"/>
      <c r="F29" s="38"/>
      <c r="G29" s="25"/>
      <c r="H29" s="41"/>
    </row>
    <row r="30" spans="2:8" x14ac:dyDescent="0.6">
      <c r="B30" s="50"/>
      <c r="C30" s="14"/>
      <c r="D30" s="22"/>
      <c r="E30" s="22"/>
      <c r="F30" s="38"/>
      <c r="G30" s="25"/>
      <c r="H30" s="41"/>
    </row>
    <row r="31" spans="2:8" x14ac:dyDescent="0.6">
      <c r="B31" s="50"/>
      <c r="C31" s="14"/>
      <c r="D31" s="22"/>
      <c r="E31" s="22"/>
      <c r="F31" s="38"/>
      <c r="G31" s="25"/>
      <c r="H31" s="41"/>
    </row>
    <row r="32" spans="2:8" x14ac:dyDescent="0.6">
      <c r="B32" s="50"/>
      <c r="C32" s="14"/>
      <c r="D32" s="22"/>
      <c r="E32" s="22"/>
      <c r="F32" s="38"/>
      <c r="G32" s="25"/>
      <c r="H32" s="41"/>
    </row>
    <row r="33" spans="2:8" x14ac:dyDescent="0.6">
      <c r="B33" s="50"/>
      <c r="C33" s="14"/>
      <c r="D33" s="22"/>
      <c r="E33" s="22"/>
      <c r="F33" s="38"/>
      <c r="G33" s="25"/>
      <c r="H33" s="41"/>
    </row>
    <row r="34" spans="2:8" x14ac:dyDescent="0.6">
      <c r="B34" s="50"/>
      <c r="C34" s="14"/>
      <c r="D34" s="22"/>
      <c r="E34" s="22"/>
      <c r="F34" s="38"/>
      <c r="G34" s="25"/>
      <c r="H34" s="41"/>
    </row>
    <row r="35" spans="2:8" x14ac:dyDescent="0.6">
      <c r="B35" s="50"/>
      <c r="C35" s="14"/>
      <c r="D35" s="22"/>
      <c r="E35" s="22"/>
      <c r="F35" s="38"/>
      <c r="G35" s="25"/>
      <c r="H35" s="41"/>
    </row>
    <row r="36" spans="2:8" x14ac:dyDescent="0.6">
      <c r="B36" s="50"/>
      <c r="C36" s="14"/>
      <c r="D36" s="22"/>
      <c r="E36" s="22"/>
      <c r="F36" s="38"/>
      <c r="G36" s="25"/>
      <c r="H36" s="41"/>
    </row>
    <row r="37" spans="2:8" x14ac:dyDescent="0.6">
      <c r="B37" s="50"/>
      <c r="C37" s="14"/>
      <c r="D37" s="22"/>
      <c r="E37" s="22"/>
      <c r="F37" s="38"/>
      <c r="G37" s="25"/>
      <c r="H37" s="41"/>
    </row>
    <row r="38" spans="2:8" x14ac:dyDescent="0.6">
      <c r="B38" s="50"/>
      <c r="C38" s="14"/>
      <c r="D38" s="22"/>
      <c r="E38" s="22"/>
      <c r="F38" s="38"/>
      <c r="G38" s="25"/>
      <c r="H38" s="41"/>
    </row>
    <row r="39" spans="2:8" x14ac:dyDescent="0.6">
      <c r="B39" s="50"/>
      <c r="C39" s="14"/>
      <c r="D39" s="22"/>
      <c r="E39" s="22"/>
      <c r="F39" s="38"/>
      <c r="G39" s="25"/>
      <c r="H39" s="41"/>
    </row>
    <row r="40" spans="2:8" x14ac:dyDescent="0.6">
      <c r="B40" s="50"/>
      <c r="C40" s="14"/>
      <c r="D40" s="22"/>
      <c r="E40" s="22"/>
      <c r="F40" s="38"/>
      <c r="G40" s="25"/>
      <c r="H40" s="41"/>
    </row>
    <row r="41" spans="2:8" x14ac:dyDescent="0.6">
      <c r="B41" s="50"/>
      <c r="C41" s="14"/>
      <c r="D41" s="22"/>
      <c r="E41" s="22"/>
      <c r="F41" s="38"/>
      <c r="G41" s="25"/>
      <c r="H41" s="41"/>
    </row>
    <row r="42" spans="2:8" x14ac:dyDescent="0.6">
      <c r="B42" s="50"/>
      <c r="C42" s="14"/>
      <c r="D42" s="22"/>
      <c r="E42" s="22"/>
      <c r="F42" s="38"/>
      <c r="G42" s="25"/>
      <c r="H42" s="41"/>
    </row>
    <row r="43" spans="2:8" x14ac:dyDescent="0.6">
      <c r="B43" s="50"/>
      <c r="C43" s="14"/>
      <c r="D43" s="22"/>
      <c r="E43" s="22"/>
      <c r="F43" s="38"/>
      <c r="G43" s="25"/>
      <c r="H43" s="41"/>
    </row>
    <row r="44" spans="2:8" x14ac:dyDescent="0.6">
      <c r="B44" s="50"/>
      <c r="C44" s="14"/>
      <c r="D44" s="22"/>
      <c r="E44" s="22"/>
      <c r="F44" s="38"/>
      <c r="G44" s="25"/>
      <c r="H44" s="41"/>
    </row>
    <row r="45" spans="2:8" x14ac:dyDescent="0.6">
      <c r="B45" s="50"/>
      <c r="C45" s="14"/>
      <c r="D45" s="22"/>
      <c r="E45" s="22"/>
      <c r="F45" s="38"/>
      <c r="G45" s="25"/>
      <c r="H45" s="41"/>
    </row>
    <row r="46" spans="2:8" x14ac:dyDescent="0.6">
      <c r="B46" s="50"/>
      <c r="C46" s="14"/>
      <c r="D46" s="22"/>
      <c r="E46" s="22"/>
      <c r="F46" s="38"/>
      <c r="G46" s="25"/>
      <c r="H46" s="41"/>
    </row>
    <row r="47" spans="2:8" x14ac:dyDescent="0.6">
      <c r="B47" s="50"/>
      <c r="C47" s="14"/>
      <c r="D47" s="22"/>
      <c r="E47" s="22"/>
      <c r="F47" s="38"/>
      <c r="G47" s="25"/>
      <c r="H47" s="41"/>
    </row>
    <row r="48" spans="2:8" x14ac:dyDescent="0.6">
      <c r="B48" s="50"/>
      <c r="C48" s="14"/>
      <c r="D48" s="22"/>
      <c r="E48" s="22"/>
      <c r="F48" s="38"/>
      <c r="G48" s="25"/>
      <c r="H48" s="41"/>
    </row>
    <row r="49" spans="2:8" x14ac:dyDescent="0.6">
      <c r="B49" s="50"/>
      <c r="C49" s="14"/>
      <c r="D49" s="22"/>
      <c r="E49" s="22"/>
      <c r="F49" s="38"/>
      <c r="G49" s="25"/>
      <c r="H49" s="41"/>
    </row>
    <row r="50" spans="2:8" x14ac:dyDescent="0.6">
      <c r="B50" s="50"/>
      <c r="C50" s="14"/>
      <c r="D50" s="22"/>
      <c r="E50" s="22"/>
      <c r="F50" s="38"/>
      <c r="G50" s="25"/>
      <c r="H50" s="41"/>
    </row>
    <row r="51" spans="2:8" x14ac:dyDescent="0.6">
      <c r="B51" s="50"/>
      <c r="C51" s="14"/>
      <c r="D51" s="22"/>
      <c r="E51" s="22"/>
      <c r="F51" s="38"/>
      <c r="G51" s="25"/>
      <c r="H51" s="41"/>
    </row>
    <row r="52" spans="2:8" x14ac:dyDescent="0.6">
      <c r="B52" s="50"/>
      <c r="C52" s="14"/>
      <c r="D52" s="22"/>
      <c r="E52" s="22"/>
      <c r="F52" s="38"/>
      <c r="G52" s="25"/>
      <c r="H52" s="41"/>
    </row>
    <row r="53" spans="2:8" x14ac:dyDescent="0.6">
      <c r="B53" s="50"/>
      <c r="C53" s="14"/>
      <c r="D53" s="22"/>
      <c r="E53" s="22"/>
      <c r="F53" s="38"/>
      <c r="G53" s="25"/>
      <c r="H53" s="41"/>
    </row>
    <row r="54" spans="2:8" x14ac:dyDescent="0.6">
      <c r="B54" s="50"/>
      <c r="C54" s="14"/>
      <c r="D54" s="22"/>
      <c r="E54" s="22"/>
      <c r="F54" s="38"/>
      <c r="G54" s="25"/>
      <c r="H54" s="41"/>
    </row>
    <row r="55" spans="2:8" x14ac:dyDescent="0.6">
      <c r="B55" s="50"/>
      <c r="C55" s="14"/>
      <c r="D55" s="22"/>
      <c r="E55" s="22"/>
      <c r="F55" s="38"/>
      <c r="G55" s="25"/>
      <c r="H55" s="41"/>
    </row>
    <row r="56" spans="2:8" x14ac:dyDescent="0.6">
      <c r="B56" s="50"/>
      <c r="C56" s="14"/>
      <c r="D56" s="22"/>
      <c r="E56" s="22"/>
      <c r="F56" s="38"/>
      <c r="G56" s="25"/>
      <c r="H56" s="41"/>
    </row>
    <row r="57" spans="2:8" x14ac:dyDescent="0.6">
      <c r="B57" s="50"/>
      <c r="C57" s="14"/>
      <c r="D57" s="22"/>
      <c r="E57" s="22"/>
      <c r="F57" s="38"/>
      <c r="G57" s="25"/>
      <c r="H57" s="41"/>
    </row>
    <row r="58" spans="2:8" x14ac:dyDescent="0.6">
      <c r="B58" s="50"/>
      <c r="C58" s="14"/>
      <c r="D58" s="22"/>
      <c r="E58" s="22"/>
      <c r="F58" s="38"/>
      <c r="G58" s="25"/>
      <c r="H58" s="41"/>
    </row>
    <row r="59" spans="2:8" x14ac:dyDescent="0.6">
      <c r="B59" s="50"/>
      <c r="C59" s="14"/>
      <c r="D59" s="22"/>
      <c r="E59" s="22"/>
      <c r="F59" s="38"/>
      <c r="G59" s="25"/>
      <c r="H59" s="41"/>
    </row>
    <row r="60" spans="2:8" x14ac:dyDescent="0.6">
      <c r="B60" s="50"/>
      <c r="C60" s="14"/>
      <c r="D60" s="22"/>
      <c r="E60" s="22"/>
      <c r="F60" s="38"/>
      <c r="G60" s="25"/>
      <c r="H60" s="41"/>
    </row>
    <row r="61" spans="2:8" x14ac:dyDescent="0.6">
      <c r="B61" s="50"/>
      <c r="C61" s="14"/>
      <c r="D61" s="22"/>
      <c r="E61" s="22"/>
      <c r="F61" s="38"/>
      <c r="G61" s="25"/>
      <c r="H61" s="41"/>
    </row>
    <row r="62" spans="2:8" x14ac:dyDescent="0.6">
      <c r="B62" s="50"/>
      <c r="C62" s="14"/>
      <c r="D62" s="22"/>
      <c r="E62" s="22"/>
      <c r="F62" s="38"/>
      <c r="G62" s="25"/>
      <c r="H62" s="41"/>
    </row>
    <row r="63" spans="2:8" x14ac:dyDescent="0.6">
      <c r="B63" s="50"/>
      <c r="C63" s="14"/>
      <c r="D63" s="22"/>
      <c r="E63" s="22"/>
      <c r="F63" s="38"/>
      <c r="G63" s="25"/>
      <c r="H63" s="41"/>
    </row>
    <row r="64" spans="2:8" x14ac:dyDescent="0.6">
      <c r="B64" s="50"/>
      <c r="C64" s="14"/>
      <c r="D64" s="22"/>
      <c r="E64" s="22"/>
      <c r="F64" s="38"/>
      <c r="G64" s="25"/>
      <c r="H64" s="41"/>
    </row>
    <row r="65" spans="2:8" x14ac:dyDescent="0.6">
      <c r="B65" s="50"/>
      <c r="C65" s="14"/>
      <c r="D65" s="22"/>
      <c r="E65" s="22"/>
      <c r="F65" s="38"/>
      <c r="G65" s="25"/>
      <c r="H65" s="41"/>
    </row>
    <row r="66" spans="2:8" x14ac:dyDescent="0.6">
      <c r="B66" s="50"/>
      <c r="C66" s="14"/>
      <c r="D66" s="22"/>
      <c r="E66" s="22"/>
      <c r="F66" s="38"/>
      <c r="G66" s="25"/>
      <c r="H66" s="41"/>
    </row>
    <row r="67" spans="2:8" x14ac:dyDescent="0.6">
      <c r="B67" s="50"/>
      <c r="C67" s="14"/>
      <c r="D67" s="22"/>
      <c r="E67" s="22"/>
      <c r="F67" s="38"/>
      <c r="G67" s="25"/>
      <c r="H67" s="41"/>
    </row>
    <row r="68" spans="2:8" x14ac:dyDescent="0.6">
      <c r="B68" s="50"/>
      <c r="C68" s="14"/>
      <c r="D68" s="22"/>
      <c r="E68" s="22"/>
      <c r="F68" s="38"/>
      <c r="G68" s="25"/>
      <c r="H68" s="41"/>
    </row>
    <row r="69" spans="2:8" x14ac:dyDescent="0.6">
      <c r="B69" s="50"/>
      <c r="C69" s="14"/>
      <c r="D69" s="22"/>
      <c r="E69" s="22"/>
      <c r="F69" s="38"/>
      <c r="G69" s="25"/>
      <c r="H69" s="41"/>
    </row>
    <row r="70" spans="2:8" x14ac:dyDescent="0.6">
      <c r="B70" s="50"/>
      <c r="C70" s="14"/>
      <c r="D70" s="22"/>
      <c r="E70" s="22"/>
      <c r="F70" s="38"/>
      <c r="G70" s="25"/>
      <c r="H70" s="41"/>
    </row>
    <row r="71" spans="2:8" x14ac:dyDescent="0.6">
      <c r="B71" s="50"/>
      <c r="C71" s="14"/>
      <c r="D71" s="22"/>
      <c r="E71" s="22"/>
      <c r="F71" s="38"/>
      <c r="G71" s="25"/>
      <c r="H71" s="41"/>
    </row>
    <row r="72" spans="2:8" x14ac:dyDescent="0.6">
      <c r="B72" s="50"/>
      <c r="C72" s="14"/>
      <c r="D72" s="22"/>
      <c r="E72" s="22"/>
      <c r="F72" s="38"/>
      <c r="G72" s="25"/>
      <c r="H72" s="41"/>
    </row>
    <row r="73" spans="2:8" x14ac:dyDescent="0.6">
      <c r="B73" s="50"/>
      <c r="C73" s="14"/>
      <c r="D73" s="22"/>
      <c r="E73" s="22"/>
      <c r="F73" s="38"/>
      <c r="G73" s="25"/>
      <c r="H73" s="41"/>
    </row>
    <row r="74" spans="2:8" x14ac:dyDescent="0.6">
      <c r="B74" s="50"/>
      <c r="C74" s="14"/>
      <c r="D74" s="22"/>
      <c r="E74" s="22"/>
      <c r="F74" s="38"/>
      <c r="G74" s="25"/>
      <c r="H74" s="41"/>
    </row>
    <row r="75" spans="2:8" x14ac:dyDescent="0.6">
      <c r="B75" s="50"/>
      <c r="C75" s="14"/>
      <c r="D75" s="22"/>
      <c r="E75" s="22"/>
      <c r="F75" s="38"/>
      <c r="G75" s="25"/>
      <c r="H75" s="41"/>
    </row>
    <row r="76" spans="2:8" x14ac:dyDescent="0.6">
      <c r="B76" s="50"/>
      <c r="C76" s="14"/>
      <c r="D76" s="22"/>
      <c r="E76" s="22"/>
      <c r="F76" s="38"/>
      <c r="G76" s="25"/>
      <c r="H76" s="41"/>
    </row>
    <row r="77" spans="2:8" s="28" customFormat="1" ht="24.95" customHeight="1" x14ac:dyDescent="0.6">
      <c r="B77" s="29" t="str">
        <f>B10</f>
        <v>C1.3</v>
      </c>
      <c r="C77" s="30" t="s">
        <v>173</v>
      </c>
      <c r="D77" s="31"/>
      <c r="E77" s="32"/>
      <c r="F77" s="31"/>
      <c r="G77" s="33">
        <f>SUM(G9:G76)</f>
        <v>0</v>
      </c>
      <c r="H77" s="34"/>
    </row>
  </sheetData>
  <mergeCells count="4">
    <mergeCell ref="E1:G1"/>
    <mergeCell ref="B5:F7"/>
    <mergeCell ref="G4:G7"/>
    <mergeCell ref="B4:F4"/>
  </mergeCells>
  <phoneticPr fontId="16" type="noConversion"/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H273"/>
  <sheetViews>
    <sheetView view="pageBreakPreview" topLeftCell="B1" zoomScale="98" zoomScaleNormal="100" zoomScaleSheetLayoutView="98" zoomScalePageLayoutView="125" workbookViewId="0">
      <selection activeCell="E239" sqref="E239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82"/>
      <c r="C3" s="82"/>
      <c r="D3" s="83"/>
      <c r="E3" s="83"/>
      <c r="F3" s="84"/>
      <c r="G3" s="102"/>
    </row>
    <row r="4" spans="2:8" x14ac:dyDescent="0.6">
      <c r="B4" s="376" t="s">
        <v>8</v>
      </c>
      <c r="C4" s="377"/>
      <c r="D4" s="377"/>
      <c r="E4" s="377"/>
      <c r="F4" s="377"/>
      <c r="G4" s="373" t="str">
        <f>"CHAPTER "&amp;B10</f>
        <v>CHAPTER C1.4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8" ht="12.75" customHeight="1" x14ac:dyDescent="0.6">
      <c r="B6" s="369"/>
      <c r="C6" s="370"/>
      <c r="D6" s="370"/>
      <c r="E6" s="370"/>
      <c r="F6" s="370"/>
      <c r="G6" s="374"/>
      <c r="H6" s="8"/>
    </row>
    <row r="7" spans="2:8" ht="7.5" customHeight="1" x14ac:dyDescent="0.6">
      <c r="B7" s="371"/>
      <c r="C7" s="372"/>
      <c r="D7" s="372"/>
      <c r="E7" s="372"/>
      <c r="F7" s="372"/>
      <c r="G7" s="375"/>
      <c r="H7" s="8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50"/>
      <c r="C9" s="14"/>
      <c r="D9" s="15"/>
      <c r="E9" s="15"/>
      <c r="F9" s="16"/>
      <c r="G9" s="25" t="str">
        <f t="shared" ref="G9:G40" si="0">IF(D9="","",E9*F9)</f>
        <v/>
      </c>
      <c r="H9" s="18"/>
    </row>
    <row r="10" spans="2:8" x14ac:dyDescent="0.6">
      <c r="B10" s="77" t="s">
        <v>174</v>
      </c>
      <c r="C10" s="20" t="s">
        <v>175</v>
      </c>
      <c r="D10" s="22"/>
      <c r="E10" s="22"/>
      <c r="F10" s="40"/>
      <c r="G10" s="25" t="str">
        <f t="shared" si="0"/>
        <v/>
      </c>
      <c r="H10" s="41"/>
    </row>
    <row r="11" spans="2:8" x14ac:dyDescent="0.6">
      <c r="B11" s="50"/>
      <c r="C11" s="14"/>
      <c r="D11" s="22"/>
      <c r="E11" s="22"/>
      <c r="F11" s="40"/>
      <c r="G11" s="25" t="str">
        <f t="shared" si="0"/>
        <v/>
      </c>
      <c r="H11" s="41"/>
    </row>
    <row r="12" spans="2:8" x14ac:dyDescent="0.6">
      <c r="B12" s="77" t="s">
        <v>176</v>
      </c>
      <c r="C12" s="20" t="s">
        <v>177</v>
      </c>
      <c r="D12" s="22"/>
      <c r="E12" s="22"/>
      <c r="F12" s="40"/>
      <c r="G12" s="25" t="str">
        <f t="shared" si="0"/>
        <v/>
      </c>
      <c r="H12" s="41"/>
    </row>
    <row r="13" spans="2:8" x14ac:dyDescent="0.6">
      <c r="B13" s="50"/>
      <c r="C13" s="14"/>
      <c r="D13" s="22"/>
      <c r="E13" s="22"/>
      <c r="F13" s="40"/>
      <c r="G13" s="25" t="str">
        <f t="shared" si="0"/>
        <v/>
      </c>
      <c r="H13" s="41"/>
    </row>
    <row r="14" spans="2:8" ht="15.5" x14ac:dyDescent="0.6">
      <c r="B14" s="50" t="s">
        <v>178</v>
      </c>
      <c r="C14" s="14" t="s">
        <v>179</v>
      </c>
      <c r="D14" s="22" t="s">
        <v>172</v>
      </c>
      <c r="E14" s="23">
        <v>36</v>
      </c>
      <c r="F14" s="24"/>
      <c r="G14" s="25">
        <f t="shared" si="0"/>
        <v>0</v>
      </c>
      <c r="H14" s="42"/>
    </row>
    <row r="15" spans="2:8" hidden="1" x14ac:dyDescent="0.6">
      <c r="B15" s="50"/>
      <c r="C15" s="14"/>
      <c r="D15" s="22"/>
      <c r="E15" s="23"/>
      <c r="F15" s="24"/>
      <c r="G15" s="25" t="str">
        <f t="shared" si="0"/>
        <v/>
      </c>
      <c r="H15" s="42"/>
    </row>
    <row r="16" spans="2:8" ht="15.5" hidden="1" x14ac:dyDescent="0.6">
      <c r="B16" s="50" t="s">
        <v>180</v>
      </c>
      <c r="C16" s="14" t="s">
        <v>181</v>
      </c>
      <c r="D16" s="22" t="s">
        <v>172</v>
      </c>
      <c r="E16" s="23"/>
      <c r="F16" s="24"/>
      <c r="G16" s="25">
        <f t="shared" si="0"/>
        <v>0</v>
      </c>
      <c r="H16" s="42"/>
    </row>
    <row r="17" spans="2:8" x14ac:dyDescent="0.6">
      <c r="B17" s="50"/>
      <c r="C17" s="14"/>
      <c r="D17" s="22"/>
      <c r="E17" s="23"/>
      <c r="F17" s="24"/>
      <c r="G17" s="25" t="str">
        <f t="shared" si="0"/>
        <v/>
      </c>
      <c r="H17" s="42"/>
    </row>
    <row r="18" spans="2:8" ht="15.5" x14ac:dyDescent="0.6">
      <c r="B18" s="50" t="s">
        <v>182</v>
      </c>
      <c r="C18" s="14" t="s">
        <v>183</v>
      </c>
      <c r="D18" s="22" t="s">
        <v>172</v>
      </c>
      <c r="E18" s="23">
        <v>10</v>
      </c>
      <c r="F18" s="24"/>
      <c r="G18" s="25">
        <f t="shared" si="0"/>
        <v>0</v>
      </c>
      <c r="H18" s="42"/>
    </row>
    <row r="19" spans="2:8" x14ac:dyDescent="0.6">
      <c r="B19" s="50"/>
      <c r="C19" s="14"/>
      <c r="D19" s="22"/>
      <c r="E19" s="23"/>
      <c r="F19" s="24"/>
      <c r="G19" s="25" t="str">
        <f t="shared" si="0"/>
        <v/>
      </c>
      <c r="H19" s="42"/>
    </row>
    <row r="20" spans="2:8" ht="14.25" hidden="1" customHeight="1" x14ac:dyDescent="0.6">
      <c r="B20" s="50" t="s">
        <v>184</v>
      </c>
      <c r="C20" s="14" t="s">
        <v>185</v>
      </c>
      <c r="D20" s="22" t="s">
        <v>172</v>
      </c>
      <c r="E20" s="23"/>
      <c r="F20" s="40"/>
      <c r="G20" s="25">
        <f t="shared" si="0"/>
        <v>0</v>
      </c>
      <c r="H20" s="41"/>
    </row>
    <row r="21" spans="2:8" hidden="1" x14ac:dyDescent="0.6">
      <c r="B21" s="50"/>
      <c r="C21" s="14"/>
      <c r="D21" s="22"/>
      <c r="E21" s="23"/>
      <c r="F21" s="40"/>
      <c r="G21" s="25" t="str">
        <f t="shared" si="0"/>
        <v/>
      </c>
      <c r="H21" s="41"/>
    </row>
    <row r="22" spans="2:8" ht="15.5" hidden="1" x14ac:dyDescent="0.6">
      <c r="B22" s="50" t="s">
        <v>186</v>
      </c>
      <c r="C22" s="14" t="s">
        <v>187</v>
      </c>
      <c r="D22" s="22" t="s">
        <v>172</v>
      </c>
      <c r="E22" s="23"/>
      <c r="F22" s="43"/>
      <c r="G22" s="25">
        <f t="shared" si="0"/>
        <v>0</v>
      </c>
      <c r="H22" s="41"/>
    </row>
    <row r="23" spans="2:8" hidden="1" x14ac:dyDescent="0.6">
      <c r="B23" s="50"/>
      <c r="C23" s="14"/>
      <c r="D23" s="22"/>
      <c r="E23" s="23"/>
      <c r="F23" s="43"/>
      <c r="G23" s="25" t="str">
        <f t="shared" si="0"/>
        <v/>
      </c>
      <c r="H23" s="41"/>
    </row>
    <row r="24" spans="2:8" x14ac:dyDescent="0.6">
      <c r="B24" s="50" t="s">
        <v>188</v>
      </c>
      <c r="C24" s="14" t="s">
        <v>189</v>
      </c>
      <c r="D24" s="22" t="s">
        <v>90</v>
      </c>
      <c r="E24" s="23">
        <v>2</v>
      </c>
      <c r="F24" s="24"/>
      <c r="G24" s="25">
        <f t="shared" si="0"/>
        <v>0</v>
      </c>
      <c r="H24" s="44"/>
    </row>
    <row r="25" spans="2:8" x14ac:dyDescent="0.6">
      <c r="B25" s="50"/>
      <c r="C25" s="14"/>
      <c r="D25" s="22"/>
      <c r="E25" s="23"/>
      <c r="F25" s="40"/>
      <c r="G25" s="25" t="str">
        <f t="shared" si="0"/>
        <v/>
      </c>
      <c r="H25" s="44"/>
    </row>
    <row r="26" spans="2:8" ht="41.5" x14ac:dyDescent="0.6">
      <c r="B26" s="50" t="s">
        <v>190</v>
      </c>
      <c r="C26" s="14" t="s">
        <v>191</v>
      </c>
      <c r="D26" s="22" t="s">
        <v>90</v>
      </c>
      <c r="E26" s="23">
        <v>1</v>
      </c>
      <c r="F26" s="24"/>
      <c r="G26" s="25">
        <f t="shared" si="0"/>
        <v>0</v>
      </c>
    </row>
    <row r="27" spans="2:8" x14ac:dyDescent="0.6">
      <c r="B27" s="50"/>
      <c r="C27" s="14"/>
      <c r="D27" s="22"/>
      <c r="E27" s="23"/>
      <c r="F27" s="45"/>
      <c r="G27" s="25" t="str">
        <f t="shared" si="0"/>
        <v/>
      </c>
    </row>
    <row r="28" spans="2:8" hidden="1" x14ac:dyDescent="0.6">
      <c r="B28" s="50" t="s">
        <v>192</v>
      </c>
      <c r="C28" s="14" t="s">
        <v>193</v>
      </c>
      <c r="D28" s="22" t="s">
        <v>90</v>
      </c>
      <c r="E28" s="23"/>
      <c r="F28" s="45"/>
      <c r="G28" s="25">
        <f t="shared" si="0"/>
        <v>0</v>
      </c>
    </row>
    <row r="29" spans="2:8" hidden="1" x14ac:dyDescent="0.6">
      <c r="B29" s="50"/>
      <c r="C29" s="14"/>
      <c r="D29" s="22"/>
      <c r="E29" s="23"/>
      <c r="F29" s="45"/>
      <c r="G29" s="25" t="str">
        <f t="shared" si="0"/>
        <v/>
      </c>
    </row>
    <row r="30" spans="2:8" hidden="1" x14ac:dyDescent="0.6">
      <c r="B30" s="50" t="s">
        <v>194</v>
      </c>
      <c r="C30" s="14" t="s">
        <v>195</v>
      </c>
      <c r="D30" s="22" t="s">
        <v>90</v>
      </c>
      <c r="E30" s="23"/>
      <c r="F30" s="38"/>
      <c r="G30" s="25">
        <f t="shared" si="0"/>
        <v>0</v>
      </c>
    </row>
    <row r="31" spans="2:8" hidden="1" x14ac:dyDescent="0.6">
      <c r="B31" s="50"/>
      <c r="C31" s="153"/>
      <c r="D31" s="22"/>
      <c r="E31" s="23"/>
      <c r="F31" s="38"/>
      <c r="G31" s="25" t="str">
        <f t="shared" si="0"/>
        <v/>
      </c>
    </row>
    <row r="32" spans="2:8" ht="26" hidden="1" x14ac:dyDescent="0.6">
      <c r="B32" s="50" t="s">
        <v>196</v>
      </c>
      <c r="C32" s="153" t="s">
        <v>197</v>
      </c>
      <c r="D32" s="22" t="s">
        <v>90</v>
      </c>
      <c r="E32" s="23"/>
      <c r="F32" s="45"/>
      <c r="G32" s="25">
        <f t="shared" si="0"/>
        <v>0</v>
      </c>
    </row>
    <row r="33" spans="2:8" hidden="1" x14ac:dyDescent="0.6">
      <c r="B33" s="50"/>
      <c r="C33" s="153"/>
      <c r="D33" s="22"/>
      <c r="E33" s="23"/>
      <c r="F33" s="45"/>
      <c r="G33" s="25" t="str">
        <f t="shared" si="0"/>
        <v/>
      </c>
    </row>
    <row r="34" spans="2:8" ht="26" hidden="1" x14ac:dyDescent="0.6">
      <c r="B34" s="50" t="s">
        <v>198</v>
      </c>
      <c r="C34" s="153" t="s">
        <v>199</v>
      </c>
      <c r="D34" s="22" t="s">
        <v>90</v>
      </c>
      <c r="E34" s="23"/>
      <c r="F34" s="43"/>
      <c r="G34" s="25">
        <f t="shared" si="0"/>
        <v>0</v>
      </c>
    </row>
    <row r="35" spans="2:8" hidden="1" x14ac:dyDescent="0.6">
      <c r="B35" s="50"/>
      <c r="C35" s="153"/>
      <c r="D35" s="22"/>
      <c r="E35" s="23"/>
      <c r="F35" s="43"/>
      <c r="G35" s="25" t="str">
        <f t="shared" si="0"/>
        <v/>
      </c>
    </row>
    <row r="36" spans="2:8" ht="26" hidden="1" x14ac:dyDescent="0.6">
      <c r="B36" s="50" t="s">
        <v>200</v>
      </c>
      <c r="C36" s="153" t="s">
        <v>201</v>
      </c>
      <c r="D36" s="22" t="s">
        <v>90</v>
      </c>
      <c r="E36" s="23"/>
      <c r="F36" s="45"/>
      <c r="G36" s="25">
        <f t="shared" si="0"/>
        <v>0</v>
      </c>
    </row>
    <row r="37" spans="2:8" hidden="1" x14ac:dyDescent="0.6">
      <c r="B37" s="50"/>
      <c r="C37" s="153"/>
      <c r="D37" s="22"/>
      <c r="E37" s="23"/>
      <c r="F37" s="45"/>
      <c r="G37" s="25" t="str">
        <f t="shared" si="0"/>
        <v/>
      </c>
    </row>
    <row r="38" spans="2:8" x14ac:dyDescent="0.6">
      <c r="B38" s="50" t="s">
        <v>202</v>
      </c>
      <c r="C38" s="14" t="s">
        <v>203</v>
      </c>
      <c r="D38" s="22" t="s">
        <v>70</v>
      </c>
      <c r="E38" s="23">
        <v>1</v>
      </c>
      <c r="F38" s="24">
        <v>120000</v>
      </c>
      <c r="G38" s="25">
        <f t="shared" si="0"/>
        <v>120000</v>
      </c>
      <c r="H38" s="41"/>
    </row>
    <row r="39" spans="2:8" x14ac:dyDescent="0.6">
      <c r="B39" s="50"/>
      <c r="C39" s="14"/>
      <c r="D39" s="22"/>
      <c r="E39" s="23"/>
      <c r="F39" s="40"/>
      <c r="G39" s="25" t="str">
        <f t="shared" si="0"/>
        <v/>
      </c>
      <c r="H39" s="41"/>
    </row>
    <row r="40" spans="2:8" ht="26" x14ac:dyDescent="0.6">
      <c r="B40" s="50" t="s">
        <v>204</v>
      </c>
      <c r="C40" s="14" t="s">
        <v>205</v>
      </c>
      <c r="D40" s="22" t="s">
        <v>73</v>
      </c>
      <c r="E40" s="23">
        <f>G38</f>
        <v>120000</v>
      </c>
      <c r="F40" s="200"/>
      <c r="G40" s="25">
        <f t="shared" si="0"/>
        <v>0</v>
      </c>
      <c r="H40" s="41"/>
    </row>
    <row r="41" spans="2:8" x14ac:dyDescent="0.6">
      <c r="B41" s="50"/>
      <c r="C41" s="14"/>
      <c r="D41" s="22"/>
      <c r="E41" s="23"/>
      <c r="F41" s="38"/>
      <c r="G41" s="25" t="str">
        <f t="shared" ref="G41:G72" si="1">IF(D41="","",E41*F41)</f>
        <v/>
      </c>
      <c r="H41" s="42"/>
    </row>
    <row r="42" spans="2:8" x14ac:dyDescent="0.6">
      <c r="B42" s="77" t="s">
        <v>206</v>
      </c>
      <c r="C42" s="20" t="s">
        <v>207</v>
      </c>
      <c r="D42" s="15"/>
      <c r="E42" s="26"/>
      <c r="F42" s="27"/>
      <c r="G42" s="25" t="str">
        <f t="shared" si="1"/>
        <v/>
      </c>
      <c r="H42" s="18"/>
    </row>
    <row r="43" spans="2:8" s="36" customFormat="1" x14ac:dyDescent="0.6">
      <c r="B43" s="95"/>
      <c r="C43" s="39"/>
      <c r="D43" s="15"/>
      <c r="E43" s="26"/>
      <c r="F43" s="27"/>
      <c r="G43" s="25" t="str">
        <f t="shared" si="1"/>
        <v/>
      </c>
      <c r="H43" s="18"/>
    </row>
    <row r="44" spans="2:8" ht="15.5" hidden="1" x14ac:dyDescent="0.6">
      <c r="B44" s="50" t="s">
        <v>208</v>
      </c>
      <c r="C44" s="14" t="s">
        <v>209</v>
      </c>
      <c r="D44" s="22" t="s">
        <v>172</v>
      </c>
      <c r="E44" s="23"/>
      <c r="F44" s="38"/>
      <c r="G44" s="25">
        <f t="shared" si="1"/>
        <v>0</v>
      </c>
      <c r="H44" s="42"/>
    </row>
    <row r="45" spans="2:8" hidden="1" x14ac:dyDescent="0.6">
      <c r="B45" s="50"/>
      <c r="C45" s="14"/>
      <c r="D45" s="22"/>
      <c r="E45" s="23"/>
      <c r="F45" s="38"/>
      <c r="G45" s="25" t="str">
        <f t="shared" si="1"/>
        <v/>
      </c>
      <c r="H45" s="42"/>
    </row>
    <row r="46" spans="2:8" ht="15.5" hidden="1" x14ac:dyDescent="0.6">
      <c r="B46" s="50" t="s">
        <v>210</v>
      </c>
      <c r="C46" s="14" t="s">
        <v>211</v>
      </c>
      <c r="D46" s="22" t="s">
        <v>172</v>
      </c>
      <c r="E46" s="23"/>
      <c r="F46" s="38"/>
      <c r="G46" s="25">
        <f t="shared" si="1"/>
        <v>0</v>
      </c>
      <c r="H46" s="42"/>
    </row>
    <row r="47" spans="2:8" hidden="1" x14ac:dyDescent="0.6">
      <c r="B47" s="50"/>
      <c r="C47" s="14"/>
      <c r="D47" s="22"/>
      <c r="E47" s="23"/>
      <c r="F47" s="38"/>
      <c r="G47" s="25" t="str">
        <f t="shared" si="1"/>
        <v/>
      </c>
      <c r="H47" s="42"/>
    </row>
    <row r="48" spans="2:8" ht="15.5" hidden="1" x14ac:dyDescent="0.6">
      <c r="B48" s="50" t="s">
        <v>212</v>
      </c>
      <c r="C48" s="14" t="s">
        <v>213</v>
      </c>
      <c r="D48" s="22" t="s">
        <v>172</v>
      </c>
      <c r="E48" s="23"/>
      <c r="F48" s="47"/>
      <c r="G48" s="25">
        <f t="shared" si="1"/>
        <v>0</v>
      </c>
      <c r="H48" s="41"/>
    </row>
    <row r="49" spans="2:8" hidden="1" x14ac:dyDescent="0.6">
      <c r="B49" s="50"/>
      <c r="C49" s="14"/>
      <c r="D49" s="22"/>
      <c r="E49" s="23"/>
      <c r="F49" s="47"/>
      <c r="G49" s="25" t="str">
        <f t="shared" si="1"/>
        <v/>
      </c>
      <c r="H49" s="41"/>
    </row>
    <row r="50" spans="2:8" ht="26" hidden="1" x14ac:dyDescent="0.6">
      <c r="B50" s="50" t="s">
        <v>214</v>
      </c>
      <c r="C50" s="14" t="s">
        <v>215</v>
      </c>
      <c r="D50" s="22" t="s">
        <v>172</v>
      </c>
      <c r="E50" s="23"/>
      <c r="F50" s="47"/>
      <c r="G50" s="25">
        <f t="shared" si="1"/>
        <v>0</v>
      </c>
      <c r="H50" s="41"/>
    </row>
    <row r="51" spans="2:8" hidden="1" x14ac:dyDescent="0.6">
      <c r="B51" s="50"/>
      <c r="C51" s="14"/>
      <c r="D51" s="22"/>
      <c r="E51" s="23"/>
      <c r="F51" s="47"/>
      <c r="G51" s="25" t="str">
        <f t="shared" si="1"/>
        <v/>
      </c>
      <c r="H51" s="41"/>
    </row>
    <row r="52" spans="2:8" ht="26" hidden="1" x14ac:dyDescent="0.6">
      <c r="B52" s="50" t="s">
        <v>216</v>
      </c>
      <c r="C52" s="14" t="s">
        <v>217</v>
      </c>
      <c r="D52" s="22" t="s">
        <v>172</v>
      </c>
      <c r="E52" s="23"/>
      <c r="F52" s="43"/>
      <c r="G52" s="25">
        <f t="shared" si="1"/>
        <v>0</v>
      </c>
      <c r="H52" s="41"/>
    </row>
    <row r="53" spans="2:8" hidden="1" x14ac:dyDescent="0.6">
      <c r="B53" s="50"/>
      <c r="C53" s="14"/>
      <c r="D53" s="22"/>
      <c r="E53" s="23"/>
      <c r="F53" s="43"/>
      <c r="G53" s="25" t="str">
        <f t="shared" si="1"/>
        <v/>
      </c>
      <c r="H53" s="41"/>
    </row>
    <row r="54" spans="2:8" ht="15.5" x14ac:dyDescent="0.6">
      <c r="B54" s="50" t="s">
        <v>218</v>
      </c>
      <c r="C54" s="14" t="s">
        <v>219</v>
      </c>
      <c r="D54" s="22" t="s">
        <v>172</v>
      </c>
      <c r="E54" s="23">
        <v>12</v>
      </c>
      <c r="F54" s="24"/>
      <c r="G54" s="25">
        <f t="shared" si="1"/>
        <v>0</v>
      </c>
      <c r="H54" s="41"/>
    </row>
    <row r="55" spans="2:8" hidden="1" x14ac:dyDescent="0.6">
      <c r="B55" s="50"/>
      <c r="C55" s="14"/>
      <c r="D55" s="22"/>
      <c r="E55" s="23"/>
      <c r="F55" s="43"/>
      <c r="G55" s="25" t="str">
        <f t="shared" si="1"/>
        <v/>
      </c>
      <c r="H55" s="41"/>
    </row>
    <row r="56" spans="2:8" ht="15.5" hidden="1" x14ac:dyDescent="0.6">
      <c r="B56" s="50" t="s">
        <v>220</v>
      </c>
      <c r="C56" s="14" t="s">
        <v>221</v>
      </c>
      <c r="D56" s="22" t="s">
        <v>172</v>
      </c>
      <c r="E56" s="22"/>
      <c r="F56" s="40"/>
      <c r="G56" s="25">
        <f t="shared" si="1"/>
        <v>0</v>
      </c>
      <c r="H56" s="41"/>
    </row>
    <row r="57" spans="2:8" x14ac:dyDescent="0.6">
      <c r="B57" s="50"/>
      <c r="C57" s="14"/>
      <c r="D57" s="22"/>
      <c r="E57" s="22"/>
      <c r="F57" s="40"/>
      <c r="G57" s="25" t="str">
        <f t="shared" si="1"/>
        <v/>
      </c>
      <c r="H57" s="41"/>
    </row>
    <row r="58" spans="2:8" ht="26" x14ac:dyDescent="0.6">
      <c r="B58" s="50" t="s">
        <v>222</v>
      </c>
      <c r="C58" s="14" t="s">
        <v>223</v>
      </c>
      <c r="D58" s="22" t="s">
        <v>172</v>
      </c>
      <c r="E58" s="22">
        <v>2</v>
      </c>
      <c r="F58" s="24"/>
      <c r="G58" s="25">
        <f t="shared" si="1"/>
        <v>0</v>
      </c>
      <c r="H58" s="41"/>
    </row>
    <row r="59" spans="2:8" hidden="1" x14ac:dyDescent="0.6">
      <c r="B59" s="50"/>
      <c r="C59" s="14"/>
      <c r="D59" s="22"/>
      <c r="E59" s="22"/>
      <c r="F59" s="40"/>
      <c r="G59" s="25" t="str">
        <f t="shared" si="1"/>
        <v/>
      </c>
      <c r="H59" s="41"/>
    </row>
    <row r="60" spans="2:8" ht="15.5" hidden="1" x14ac:dyDescent="0.6">
      <c r="B60" s="50" t="s">
        <v>224</v>
      </c>
      <c r="C60" s="14" t="s">
        <v>225</v>
      </c>
      <c r="D60" s="22" t="s">
        <v>172</v>
      </c>
      <c r="E60" s="22"/>
      <c r="F60" s="38"/>
      <c r="G60" s="25">
        <f t="shared" si="1"/>
        <v>0</v>
      </c>
      <c r="H60" s="41"/>
    </row>
    <row r="61" spans="2:8" hidden="1" x14ac:dyDescent="0.6">
      <c r="B61" s="50"/>
      <c r="C61" s="14"/>
      <c r="D61" s="22"/>
      <c r="E61" s="22"/>
      <c r="F61" s="38"/>
      <c r="G61" s="25" t="str">
        <f t="shared" si="1"/>
        <v/>
      </c>
      <c r="H61" s="41"/>
    </row>
    <row r="62" spans="2:8" ht="15.5" hidden="1" x14ac:dyDescent="0.6">
      <c r="B62" s="50" t="s">
        <v>226</v>
      </c>
      <c r="C62" s="14" t="s">
        <v>227</v>
      </c>
      <c r="D62" s="22" t="s">
        <v>172</v>
      </c>
      <c r="E62" s="22"/>
      <c r="F62" s="38"/>
      <c r="G62" s="25">
        <f t="shared" si="1"/>
        <v>0</v>
      </c>
      <c r="H62" s="41"/>
    </row>
    <row r="63" spans="2:8" hidden="1" x14ac:dyDescent="0.6">
      <c r="B63" s="50"/>
      <c r="C63" s="14"/>
      <c r="D63" s="22"/>
      <c r="E63" s="22"/>
      <c r="F63" s="38"/>
      <c r="G63" s="25" t="str">
        <f t="shared" si="1"/>
        <v/>
      </c>
      <c r="H63" s="41"/>
    </row>
    <row r="64" spans="2:8" ht="14.25" hidden="1" customHeight="1" x14ac:dyDescent="0.6">
      <c r="B64" s="50" t="s">
        <v>228</v>
      </c>
      <c r="C64" s="14" t="s">
        <v>229</v>
      </c>
      <c r="D64" s="22" t="s">
        <v>172</v>
      </c>
      <c r="E64" s="22"/>
      <c r="F64" s="38"/>
      <c r="G64" s="25">
        <f t="shared" si="1"/>
        <v>0</v>
      </c>
      <c r="H64" s="41"/>
    </row>
    <row r="65" spans="2:8" ht="14.25" customHeight="1" x14ac:dyDescent="0.6">
      <c r="B65" s="50"/>
      <c r="C65" s="14"/>
      <c r="D65" s="22"/>
      <c r="E65" s="22"/>
      <c r="F65" s="38"/>
      <c r="G65" s="25" t="str">
        <f t="shared" si="1"/>
        <v/>
      </c>
      <c r="H65" s="41"/>
    </row>
    <row r="66" spans="2:8" ht="14.25" customHeight="1" x14ac:dyDescent="0.6">
      <c r="B66" s="50"/>
      <c r="C66" s="14"/>
      <c r="D66" s="22"/>
      <c r="E66" s="22"/>
      <c r="F66" s="38"/>
      <c r="G66" s="25" t="str">
        <f t="shared" si="1"/>
        <v/>
      </c>
      <c r="H66" s="41"/>
    </row>
    <row r="67" spans="2:8" ht="14.25" customHeight="1" x14ac:dyDescent="0.6">
      <c r="B67" s="50"/>
      <c r="C67" s="14"/>
      <c r="D67" s="22"/>
      <c r="E67" s="22"/>
      <c r="F67" s="38"/>
      <c r="G67" s="25" t="str">
        <f t="shared" si="1"/>
        <v/>
      </c>
      <c r="H67" s="41"/>
    </row>
    <row r="68" spans="2:8" ht="14.25" customHeight="1" x14ac:dyDescent="0.6">
      <c r="B68" s="50"/>
      <c r="C68" s="14"/>
      <c r="D68" s="22"/>
      <c r="E68" s="22"/>
      <c r="F68" s="38"/>
      <c r="G68" s="25" t="str">
        <f t="shared" si="1"/>
        <v/>
      </c>
      <c r="H68" s="41"/>
    </row>
    <row r="69" spans="2:8" ht="14.25" customHeight="1" x14ac:dyDescent="0.6">
      <c r="B69" s="50"/>
      <c r="C69" s="14"/>
      <c r="D69" s="22"/>
      <c r="E69" s="22"/>
      <c r="F69" s="38"/>
      <c r="G69" s="25" t="str">
        <f t="shared" si="1"/>
        <v/>
      </c>
      <c r="H69" s="41"/>
    </row>
    <row r="70" spans="2:8" ht="14.25" customHeight="1" x14ac:dyDescent="0.6">
      <c r="B70" s="50"/>
      <c r="C70" s="14"/>
      <c r="D70" s="22"/>
      <c r="E70" s="22"/>
      <c r="F70" s="38"/>
      <c r="G70" s="25" t="str">
        <f t="shared" si="1"/>
        <v/>
      </c>
      <c r="H70" s="41"/>
    </row>
    <row r="71" spans="2:8" ht="14.25" customHeight="1" x14ac:dyDescent="0.6">
      <c r="B71" s="50"/>
      <c r="C71" s="14"/>
      <c r="D71" s="22"/>
      <c r="E71" s="22"/>
      <c r="F71" s="38"/>
      <c r="G71" s="25" t="str">
        <f t="shared" si="1"/>
        <v/>
      </c>
      <c r="H71" s="41"/>
    </row>
    <row r="72" spans="2:8" x14ac:dyDescent="0.6">
      <c r="B72" s="50"/>
      <c r="C72" s="14"/>
      <c r="D72" s="22"/>
      <c r="E72" s="22"/>
      <c r="F72" s="38"/>
      <c r="G72" s="25" t="str">
        <f t="shared" si="1"/>
        <v/>
      </c>
      <c r="H72" s="41"/>
    </row>
    <row r="73" spans="2:8" s="28" customFormat="1" ht="20.25" customHeight="1" x14ac:dyDescent="0.6">
      <c r="B73" s="85" t="str">
        <f>$B$10</f>
        <v>C1.4</v>
      </c>
      <c r="C73" s="30" t="s">
        <v>78</v>
      </c>
      <c r="D73" s="31"/>
      <c r="E73" s="32"/>
      <c r="F73" s="31"/>
      <c r="G73" s="33">
        <f>SUM(G9:G72)</f>
        <v>120000</v>
      </c>
      <c r="H73" s="34"/>
    </row>
    <row r="74" spans="2:8" x14ac:dyDescent="0.6">
      <c r="B74" s="367" t="str">
        <f>Client1</f>
        <v>Province of KwaZulu-Natal</v>
      </c>
      <c r="C74" s="367"/>
      <c r="D74" s="367"/>
      <c r="E74" s="365" t="str">
        <f>"Contract No. "&amp;ContractNo</f>
        <v>Contract No. ZNB00904/00000/00/HOD/INF/21/T</v>
      </c>
      <c r="F74" s="365"/>
      <c r="G74" s="365"/>
    </row>
    <row r="75" spans="2:8" x14ac:dyDescent="0.6">
      <c r="B75" s="367" t="str">
        <f>Client2</f>
        <v>Department of Transport</v>
      </c>
      <c r="C75" s="367"/>
      <c r="D75" s="367"/>
      <c r="E75" s="365"/>
      <c r="F75" s="365"/>
      <c r="G75" s="365"/>
    </row>
    <row r="76" spans="2:8" x14ac:dyDescent="0.6">
      <c r="B76" s="368"/>
      <c r="C76" s="368"/>
      <c r="D76" s="368"/>
      <c r="E76" s="366"/>
      <c r="F76" s="366"/>
      <c r="G76" s="366"/>
    </row>
    <row r="77" spans="2:8" x14ac:dyDescent="0.6">
      <c r="B77" s="376" t="s">
        <v>8</v>
      </c>
      <c r="C77" s="377"/>
      <c r="D77" s="377"/>
      <c r="E77" s="377"/>
      <c r="F77" s="377"/>
      <c r="G77" s="378" t="str">
        <f>G4</f>
        <v>CHAPTER C1.4</v>
      </c>
      <c r="H77" s="6"/>
    </row>
    <row r="78" spans="2:8" x14ac:dyDescent="0.6">
      <c r="B78" s="369" t="str">
        <f>ContractDescription</f>
        <v>THE CONSTRUCTION OF THE LOVU RIVER PEDESTRIAN BRIDGE NO.3383 IN THE DURBAN REGION</v>
      </c>
      <c r="C78" s="370"/>
      <c r="D78" s="370"/>
      <c r="E78" s="370"/>
      <c r="F78" s="370"/>
      <c r="G78" s="365"/>
      <c r="H78" s="8"/>
    </row>
    <row r="79" spans="2:8" x14ac:dyDescent="0.6">
      <c r="B79" s="369"/>
      <c r="C79" s="370"/>
      <c r="D79" s="370"/>
      <c r="E79" s="370"/>
      <c r="F79" s="370"/>
      <c r="G79" s="365"/>
      <c r="H79" s="8"/>
    </row>
    <row r="80" spans="2:8" x14ac:dyDescent="0.6">
      <c r="B80" s="371"/>
      <c r="C80" s="372"/>
      <c r="D80" s="372"/>
      <c r="E80" s="372"/>
      <c r="F80" s="372"/>
      <c r="G80" s="366"/>
      <c r="H80" s="8"/>
    </row>
    <row r="81" spans="2:8" s="9" customFormat="1" ht="24.95" customHeight="1" x14ac:dyDescent="0.6">
      <c r="B81" s="79" t="s">
        <v>9</v>
      </c>
      <c r="C81" s="11" t="s">
        <v>10</v>
      </c>
      <c r="D81" s="11" t="s">
        <v>11</v>
      </c>
      <c r="E81" s="11" t="s">
        <v>12</v>
      </c>
      <c r="F81" s="11" t="s">
        <v>13</v>
      </c>
      <c r="G81" s="11" t="s">
        <v>14</v>
      </c>
      <c r="H81" s="12"/>
    </row>
    <row r="82" spans="2:8" s="28" customFormat="1" ht="20.25" customHeight="1" x14ac:dyDescent="0.6">
      <c r="B82" s="85"/>
      <c r="C82" s="30" t="s">
        <v>79</v>
      </c>
      <c r="D82" s="31"/>
      <c r="E82" s="32"/>
      <c r="F82" s="31"/>
      <c r="G82" s="33">
        <f>G73</f>
        <v>120000</v>
      </c>
      <c r="H82" s="34"/>
    </row>
    <row r="83" spans="2:8" x14ac:dyDescent="0.6">
      <c r="B83" s="50"/>
      <c r="C83" s="14"/>
      <c r="D83" s="22"/>
      <c r="E83" s="22"/>
      <c r="F83" s="38"/>
      <c r="G83" s="25" t="str">
        <f t="shared" ref="G83:G114" si="2">IF(D83="","",E83*F83)</f>
        <v/>
      </c>
      <c r="H83" s="41"/>
    </row>
    <row r="84" spans="2:8" x14ac:dyDescent="0.6">
      <c r="B84" s="77" t="s">
        <v>230</v>
      </c>
      <c r="C84" s="20" t="s">
        <v>231</v>
      </c>
      <c r="D84" s="22"/>
      <c r="E84" s="22"/>
      <c r="F84" s="38"/>
      <c r="G84" s="25" t="str">
        <f t="shared" si="2"/>
        <v/>
      </c>
      <c r="H84" s="41"/>
    </row>
    <row r="85" spans="2:8" x14ac:dyDescent="0.6">
      <c r="B85" s="50"/>
      <c r="C85" s="14"/>
      <c r="D85" s="22"/>
      <c r="E85" s="22"/>
      <c r="F85" s="38"/>
      <c r="G85" s="25" t="str">
        <f t="shared" si="2"/>
        <v/>
      </c>
      <c r="H85" s="41"/>
    </row>
    <row r="86" spans="2:8" hidden="1" x14ac:dyDescent="0.6">
      <c r="B86" s="50" t="s">
        <v>232</v>
      </c>
      <c r="C86" s="14" t="s">
        <v>233</v>
      </c>
      <c r="D86" s="22" t="s">
        <v>90</v>
      </c>
      <c r="E86" s="22"/>
      <c r="F86" s="38"/>
      <c r="G86" s="25">
        <f t="shared" si="2"/>
        <v>0</v>
      </c>
      <c r="H86" s="41"/>
    </row>
    <row r="87" spans="2:8" hidden="1" x14ac:dyDescent="0.6">
      <c r="B87" s="50"/>
      <c r="C87" s="14"/>
      <c r="D87" s="22"/>
      <c r="E87" s="22"/>
      <c r="F87" s="38"/>
      <c r="G87" s="25" t="str">
        <f t="shared" si="2"/>
        <v/>
      </c>
      <c r="H87" s="41"/>
    </row>
    <row r="88" spans="2:8" ht="26" x14ac:dyDescent="0.6">
      <c r="B88" s="50" t="s">
        <v>234</v>
      </c>
      <c r="C88" s="14" t="s">
        <v>235</v>
      </c>
      <c r="D88" s="22" t="s">
        <v>90</v>
      </c>
      <c r="E88" s="22">
        <v>10</v>
      </c>
      <c r="F88" s="38"/>
      <c r="G88" s="25">
        <f t="shared" si="2"/>
        <v>0</v>
      </c>
      <c r="H88" s="41"/>
    </row>
    <row r="89" spans="2:8" hidden="1" x14ac:dyDescent="0.6">
      <c r="B89" s="50"/>
      <c r="C89" s="14"/>
      <c r="D89" s="22"/>
      <c r="E89" s="22"/>
      <c r="F89" s="38"/>
      <c r="G89" s="25" t="str">
        <f t="shared" si="2"/>
        <v/>
      </c>
      <c r="H89" s="41"/>
    </row>
    <row r="90" spans="2:8" hidden="1" x14ac:dyDescent="0.6">
      <c r="B90" s="50" t="s">
        <v>236</v>
      </c>
      <c r="C90" s="14" t="s">
        <v>237</v>
      </c>
      <c r="D90" s="22" t="s">
        <v>90</v>
      </c>
      <c r="E90" s="22"/>
      <c r="F90" s="38"/>
      <c r="G90" s="25">
        <f t="shared" si="2"/>
        <v>0</v>
      </c>
      <c r="H90" s="41"/>
    </row>
    <row r="91" spans="2:8" hidden="1" x14ac:dyDescent="0.6">
      <c r="B91" s="50"/>
      <c r="C91" s="14"/>
      <c r="D91" s="22"/>
      <c r="E91" s="22"/>
      <c r="F91" s="38"/>
      <c r="G91" s="25" t="str">
        <f t="shared" si="2"/>
        <v/>
      </c>
      <c r="H91" s="41"/>
    </row>
    <row r="92" spans="2:8" hidden="1" x14ac:dyDescent="0.6">
      <c r="B92" s="50" t="s">
        <v>238</v>
      </c>
      <c r="C92" s="14" t="s">
        <v>239</v>
      </c>
      <c r="D92" s="22" t="s">
        <v>90</v>
      </c>
      <c r="E92" s="22"/>
      <c r="F92" s="48"/>
      <c r="G92" s="25">
        <f t="shared" si="2"/>
        <v>0</v>
      </c>
      <c r="H92" s="41"/>
    </row>
    <row r="93" spans="2:8" x14ac:dyDescent="0.6">
      <c r="B93" s="50"/>
      <c r="C93" s="14"/>
      <c r="D93" s="22"/>
      <c r="E93" s="22"/>
      <c r="F93" s="48"/>
      <c r="G93" s="25" t="str">
        <f t="shared" si="2"/>
        <v/>
      </c>
      <c r="H93" s="41"/>
    </row>
    <row r="94" spans="2:8" ht="39" x14ac:dyDescent="0.6">
      <c r="B94" s="50" t="s">
        <v>240</v>
      </c>
      <c r="C94" s="14" t="s">
        <v>241</v>
      </c>
      <c r="D94" s="22" t="s">
        <v>90</v>
      </c>
      <c r="E94" s="22">
        <v>3</v>
      </c>
      <c r="F94" s="48"/>
      <c r="G94" s="25">
        <f t="shared" si="2"/>
        <v>0</v>
      </c>
      <c r="H94" s="41"/>
    </row>
    <row r="95" spans="2:8" hidden="1" x14ac:dyDescent="0.6">
      <c r="B95" s="50"/>
      <c r="C95" s="14"/>
      <c r="D95" s="22"/>
      <c r="E95" s="22"/>
      <c r="F95" s="48"/>
      <c r="G95" s="25" t="str">
        <f t="shared" si="2"/>
        <v/>
      </c>
      <c r="H95" s="41"/>
    </row>
    <row r="96" spans="2:8" hidden="1" x14ac:dyDescent="0.6">
      <c r="B96" s="50" t="s">
        <v>242</v>
      </c>
      <c r="C96" s="14" t="s">
        <v>243</v>
      </c>
      <c r="D96" s="22" t="s">
        <v>90</v>
      </c>
      <c r="E96" s="22"/>
      <c r="F96" s="38"/>
      <c r="G96" s="25">
        <f t="shared" si="2"/>
        <v>0</v>
      </c>
      <c r="H96" s="41"/>
    </row>
    <row r="97" spans="2:8" hidden="1" x14ac:dyDescent="0.6">
      <c r="B97" s="50"/>
      <c r="C97" s="14"/>
      <c r="D97" s="22"/>
      <c r="E97" s="22"/>
      <c r="F97" s="38"/>
      <c r="G97" s="25" t="str">
        <f t="shared" si="2"/>
        <v/>
      </c>
      <c r="H97" s="41"/>
    </row>
    <row r="98" spans="2:8" hidden="1" x14ac:dyDescent="0.6">
      <c r="B98" s="50" t="s">
        <v>244</v>
      </c>
      <c r="C98" s="14" t="s">
        <v>245</v>
      </c>
      <c r="D98" s="22" t="s">
        <v>90</v>
      </c>
      <c r="E98" s="22"/>
      <c r="F98" s="38"/>
      <c r="G98" s="25">
        <f t="shared" si="2"/>
        <v>0</v>
      </c>
      <c r="H98" s="41"/>
    </row>
    <row r="99" spans="2:8" x14ac:dyDescent="0.6">
      <c r="B99" s="50"/>
      <c r="C99" s="14"/>
      <c r="D99" s="22"/>
      <c r="E99" s="22"/>
      <c r="F99" s="38"/>
      <c r="G99" s="25" t="str">
        <f t="shared" si="2"/>
        <v/>
      </c>
      <c r="H99" s="41"/>
    </row>
    <row r="100" spans="2:8" ht="26" x14ac:dyDescent="0.6">
      <c r="B100" s="50" t="s">
        <v>246</v>
      </c>
      <c r="C100" s="14" t="s">
        <v>247</v>
      </c>
      <c r="D100" s="22" t="s">
        <v>90</v>
      </c>
      <c r="E100" s="22">
        <v>1</v>
      </c>
      <c r="F100" s="38"/>
      <c r="G100" s="25">
        <f t="shared" si="2"/>
        <v>0</v>
      </c>
      <c r="H100" s="41"/>
    </row>
    <row r="101" spans="2:8" x14ac:dyDescent="0.6">
      <c r="B101" s="50"/>
      <c r="C101" s="14"/>
      <c r="D101" s="22"/>
      <c r="E101" s="22"/>
      <c r="F101" s="38"/>
      <c r="G101" s="25" t="str">
        <f t="shared" si="2"/>
        <v/>
      </c>
      <c r="H101" s="41"/>
    </row>
    <row r="102" spans="2:8" hidden="1" x14ac:dyDescent="0.6">
      <c r="B102" s="50" t="s">
        <v>248</v>
      </c>
      <c r="C102" s="14" t="s">
        <v>249</v>
      </c>
      <c r="D102" s="22" t="s">
        <v>90</v>
      </c>
      <c r="E102" s="22"/>
      <c r="F102" s="38"/>
      <c r="G102" s="25">
        <f t="shared" si="2"/>
        <v>0</v>
      </c>
      <c r="H102" s="41"/>
    </row>
    <row r="103" spans="2:8" hidden="1" x14ac:dyDescent="0.6">
      <c r="B103" s="50"/>
      <c r="C103" s="14"/>
      <c r="D103" s="22"/>
      <c r="E103" s="22"/>
      <c r="F103" s="38"/>
      <c r="G103" s="25" t="str">
        <f t="shared" si="2"/>
        <v/>
      </c>
      <c r="H103" s="41"/>
    </row>
    <row r="104" spans="2:8" x14ac:dyDescent="0.6">
      <c r="B104" s="50" t="s">
        <v>250</v>
      </c>
      <c r="C104" s="14" t="s">
        <v>251</v>
      </c>
      <c r="D104" s="22" t="s">
        <v>90</v>
      </c>
      <c r="E104" s="22">
        <v>2</v>
      </c>
      <c r="F104" s="38"/>
      <c r="G104" s="25">
        <f t="shared" si="2"/>
        <v>0</v>
      </c>
      <c r="H104" s="41"/>
    </row>
    <row r="105" spans="2:8" x14ac:dyDescent="0.6">
      <c r="B105" s="50"/>
      <c r="C105" s="153"/>
      <c r="D105" s="22"/>
      <c r="E105" s="22"/>
      <c r="F105" s="38"/>
      <c r="G105" s="25" t="str">
        <f t="shared" si="2"/>
        <v/>
      </c>
      <c r="H105" s="41"/>
    </row>
    <row r="106" spans="2:8" hidden="1" x14ac:dyDescent="0.6">
      <c r="B106" s="50" t="s">
        <v>252</v>
      </c>
      <c r="C106" s="153" t="s">
        <v>253</v>
      </c>
      <c r="D106" s="22" t="s">
        <v>90</v>
      </c>
      <c r="E106" s="22"/>
      <c r="F106" s="38"/>
      <c r="G106" s="25">
        <f t="shared" si="2"/>
        <v>0</v>
      </c>
      <c r="H106" s="41"/>
    </row>
    <row r="107" spans="2:8" hidden="1" x14ac:dyDescent="0.6">
      <c r="B107" s="50"/>
      <c r="C107" s="153"/>
      <c r="D107" s="22"/>
      <c r="E107" s="22"/>
      <c r="F107" s="38"/>
      <c r="G107" s="25" t="str">
        <f t="shared" si="2"/>
        <v/>
      </c>
      <c r="H107" s="41"/>
    </row>
    <row r="108" spans="2:8" hidden="1" x14ac:dyDescent="0.6">
      <c r="B108" s="50" t="s">
        <v>254</v>
      </c>
      <c r="C108" s="153" t="s">
        <v>255</v>
      </c>
      <c r="D108" s="22" t="s">
        <v>90</v>
      </c>
      <c r="E108" s="37"/>
      <c r="F108" s="38"/>
      <c r="G108" s="25">
        <f t="shared" si="2"/>
        <v>0</v>
      </c>
    </row>
    <row r="109" spans="2:8" hidden="1" x14ac:dyDescent="0.6">
      <c r="B109" s="50"/>
      <c r="C109" s="153"/>
      <c r="D109" s="22"/>
      <c r="E109" s="37"/>
      <c r="F109" s="38"/>
      <c r="G109" s="25" t="str">
        <f t="shared" si="2"/>
        <v/>
      </c>
    </row>
    <row r="110" spans="2:8" x14ac:dyDescent="0.6">
      <c r="B110" s="50" t="s">
        <v>256</v>
      </c>
      <c r="C110" s="14" t="s">
        <v>257</v>
      </c>
      <c r="D110" s="22" t="s">
        <v>90</v>
      </c>
      <c r="E110" s="22">
        <v>4</v>
      </c>
      <c r="F110" s="38"/>
      <c r="G110" s="25">
        <f t="shared" si="2"/>
        <v>0</v>
      </c>
      <c r="H110" s="41"/>
    </row>
    <row r="111" spans="2:8" x14ac:dyDescent="0.6">
      <c r="B111" s="50"/>
      <c r="C111" s="153"/>
      <c r="D111" s="22"/>
      <c r="E111" s="22"/>
      <c r="F111" s="38"/>
      <c r="G111" s="25" t="str">
        <f t="shared" si="2"/>
        <v/>
      </c>
      <c r="H111" s="41"/>
    </row>
    <row r="112" spans="2:8" hidden="1" x14ac:dyDescent="0.6">
      <c r="B112" s="50" t="s">
        <v>258</v>
      </c>
      <c r="C112" s="153" t="s">
        <v>259</v>
      </c>
      <c r="D112" s="22" t="s">
        <v>90</v>
      </c>
      <c r="E112" s="37"/>
      <c r="F112" s="38"/>
      <c r="G112" s="25">
        <f t="shared" si="2"/>
        <v>0</v>
      </c>
      <c r="H112" s="49"/>
    </row>
    <row r="113" spans="2:8" hidden="1" x14ac:dyDescent="0.6">
      <c r="B113" s="50"/>
      <c r="C113" s="153"/>
      <c r="D113" s="22"/>
      <c r="E113" s="37"/>
      <c r="F113" s="38"/>
      <c r="G113" s="25" t="str">
        <f t="shared" si="2"/>
        <v/>
      </c>
      <c r="H113" s="49"/>
    </row>
    <row r="114" spans="2:8" hidden="1" x14ac:dyDescent="0.6">
      <c r="B114" s="50" t="s">
        <v>260</v>
      </c>
      <c r="C114" s="152" t="s">
        <v>261</v>
      </c>
      <c r="D114" s="22" t="s">
        <v>90</v>
      </c>
      <c r="E114" s="37"/>
      <c r="F114" s="38"/>
      <c r="G114" s="25">
        <f t="shared" si="2"/>
        <v>0</v>
      </c>
    </row>
    <row r="115" spans="2:8" hidden="1" x14ac:dyDescent="0.6">
      <c r="B115" s="50"/>
      <c r="C115" s="152"/>
      <c r="D115" s="22"/>
      <c r="E115" s="37"/>
      <c r="F115" s="38"/>
      <c r="G115" s="25" t="str">
        <f t="shared" ref="G115:G146" si="3">IF(D115="","",E115*F115)</f>
        <v/>
      </c>
    </row>
    <row r="116" spans="2:8" x14ac:dyDescent="0.6">
      <c r="B116" s="50" t="s">
        <v>262</v>
      </c>
      <c r="C116" s="14" t="s">
        <v>263</v>
      </c>
      <c r="D116" s="22" t="s">
        <v>90</v>
      </c>
      <c r="E116" s="22">
        <v>8</v>
      </c>
      <c r="F116" s="38"/>
      <c r="G116" s="25">
        <f t="shared" si="3"/>
        <v>0</v>
      </c>
      <c r="H116" s="41"/>
    </row>
    <row r="117" spans="2:8" hidden="1" x14ac:dyDescent="0.6">
      <c r="B117" s="50"/>
      <c r="C117" s="14"/>
      <c r="D117" s="22"/>
      <c r="E117" s="22"/>
      <c r="F117" s="38"/>
      <c r="G117" s="25" t="str">
        <f t="shared" si="3"/>
        <v/>
      </c>
      <c r="H117" s="41"/>
    </row>
    <row r="118" spans="2:8" hidden="1" x14ac:dyDescent="0.6">
      <c r="B118" s="50" t="s">
        <v>264</v>
      </c>
      <c r="C118" s="14" t="s">
        <v>265</v>
      </c>
      <c r="D118" s="22" t="s">
        <v>90</v>
      </c>
      <c r="E118" s="22"/>
      <c r="F118" s="38"/>
      <c r="G118" s="25">
        <f t="shared" si="3"/>
        <v>0</v>
      </c>
      <c r="H118" s="41"/>
    </row>
    <row r="119" spans="2:8" hidden="1" x14ac:dyDescent="0.6">
      <c r="B119" s="50"/>
      <c r="C119" s="14"/>
      <c r="D119" s="22"/>
      <c r="E119" s="22"/>
      <c r="F119" s="38"/>
      <c r="G119" s="25" t="str">
        <f t="shared" si="3"/>
        <v/>
      </c>
      <c r="H119" s="41"/>
    </row>
    <row r="120" spans="2:8" hidden="1" x14ac:dyDescent="0.6">
      <c r="B120" s="50" t="s">
        <v>266</v>
      </c>
      <c r="C120" s="14" t="s">
        <v>267</v>
      </c>
      <c r="D120" s="22" t="s">
        <v>90</v>
      </c>
      <c r="E120" s="22"/>
      <c r="F120" s="38"/>
      <c r="G120" s="25">
        <f t="shared" si="3"/>
        <v>0</v>
      </c>
      <c r="H120" s="41"/>
    </row>
    <row r="121" spans="2:8" hidden="1" x14ac:dyDescent="0.6">
      <c r="B121" s="50"/>
      <c r="C121" s="14"/>
      <c r="D121" s="22"/>
      <c r="E121" s="22"/>
      <c r="F121" s="38"/>
      <c r="G121" s="25" t="str">
        <f t="shared" si="3"/>
        <v/>
      </c>
      <c r="H121" s="41"/>
    </row>
    <row r="122" spans="2:8" hidden="1" x14ac:dyDescent="0.6">
      <c r="B122" s="50" t="s">
        <v>268</v>
      </c>
      <c r="C122" s="14" t="s">
        <v>269</v>
      </c>
      <c r="D122" s="22" t="s">
        <v>90</v>
      </c>
      <c r="E122" s="22"/>
      <c r="F122" s="38"/>
      <c r="G122" s="25">
        <f t="shared" si="3"/>
        <v>0</v>
      </c>
      <c r="H122" s="41"/>
    </row>
    <row r="123" spans="2:8" hidden="1" x14ac:dyDescent="0.6">
      <c r="B123" s="50"/>
      <c r="C123" s="14"/>
      <c r="D123" s="22"/>
      <c r="E123" s="22"/>
      <c r="F123" s="38"/>
      <c r="G123" s="25" t="str">
        <f t="shared" si="3"/>
        <v/>
      </c>
      <c r="H123" s="41"/>
    </row>
    <row r="124" spans="2:8" hidden="1" x14ac:dyDescent="0.6">
      <c r="B124" s="50" t="s">
        <v>270</v>
      </c>
      <c r="C124" s="14" t="s">
        <v>271</v>
      </c>
      <c r="D124" s="22" t="s">
        <v>90</v>
      </c>
      <c r="E124" s="22"/>
      <c r="F124" s="38"/>
      <c r="G124" s="25">
        <f t="shared" si="3"/>
        <v>0</v>
      </c>
      <c r="H124" s="41"/>
    </row>
    <row r="125" spans="2:8" hidden="1" x14ac:dyDescent="0.6">
      <c r="B125" s="50"/>
      <c r="C125" s="14"/>
      <c r="D125" s="22"/>
      <c r="E125" s="22"/>
      <c r="F125" s="38"/>
      <c r="G125" s="25" t="str">
        <f t="shared" si="3"/>
        <v/>
      </c>
      <c r="H125" s="41"/>
    </row>
    <row r="126" spans="2:8" hidden="1" x14ac:dyDescent="0.6">
      <c r="B126" s="50" t="s">
        <v>272</v>
      </c>
      <c r="C126" s="14" t="s">
        <v>273</v>
      </c>
      <c r="D126" s="22" t="s">
        <v>90</v>
      </c>
      <c r="E126" s="22"/>
      <c r="F126" s="38"/>
      <c r="G126" s="25">
        <f t="shared" si="3"/>
        <v>0</v>
      </c>
      <c r="H126" s="41"/>
    </row>
    <row r="127" spans="2:8" hidden="1" x14ac:dyDescent="0.6">
      <c r="B127" s="50"/>
      <c r="C127" s="14"/>
      <c r="D127" s="22"/>
      <c r="E127" s="22"/>
      <c r="F127" s="38"/>
      <c r="G127" s="25" t="str">
        <f t="shared" si="3"/>
        <v/>
      </c>
      <c r="H127" s="41"/>
    </row>
    <row r="128" spans="2:8" hidden="1" x14ac:dyDescent="0.6">
      <c r="B128" s="50" t="s">
        <v>274</v>
      </c>
      <c r="C128" s="14" t="s">
        <v>275</v>
      </c>
      <c r="D128" s="22" t="s">
        <v>90</v>
      </c>
      <c r="E128" s="22"/>
      <c r="F128" s="38"/>
      <c r="G128" s="25">
        <f t="shared" si="3"/>
        <v>0</v>
      </c>
      <c r="H128" s="41"/>
    </row>
    <row r="129" spans="2:8" hidden="1" x14ac:dyDescent="0.6">
      <c r="B129" s="50"/>
      <c r="C129" s="14"/>
      <c r="D129" s="22"/>
      <c r="E129" s="22"/>
      <c r="F129" s="38"/>
      <c r="G129" s="25" t="str">
        <f t="shared" si="3"/>
        <v/>
      </c>
      <c r="H129" s="41"/>
    </row>
    <row r="130" spans="2:8" hidden="1" x14ac:dyDescent="0.6">
      <c r="B130" s="50" t="s">
        <v>276</v>
      </c>
      <c r="C130" s="14" t="s">
        <v>277</v>
      </c>
      <c r="D130" s="22" t="s">
        <v>90</v>
      </c>
      <c r="E130" s="22"/>
      <c r="F130" s="38"/>
      <c r="G130" s="25">
        <f t="shared" si="3"/>
        <v>0</v>
      </c>
      <c r="H130" s="41"/>
    </row>
    <row r="131" spans="2:8" x14ac:dyDescent="0.6">
      <c r="B131" s="50"/>
      <c r="C131" s="14"/>
      <c r="D131" s="22"/>
      <c r="E131" s="22"/>
      <c r="F131" s="38"/>
      <c r="G131" s="25" t="str">
        <f t="shared" si="3"/>
        <v/>
      </c>
      <c r="H131" s="41"/>
    </row>
    <row r="132" spans="2:8" x14ac:dyDescent="0.6">
      <c r="B132" s="50" t="s">
        <v>278</v>
      </c>
      <c r="C132" s="14" t="s">
        <v>279</v>
      </c>
      <c r="D132" s="22" t="s">
        <v>90</v>
      </c>
      <c r="E132" s="22">
        <v>2</v>
      </c>
      <c r="F132" s="38"/>
      <c r="G132" s="25">
        <f t="shared" si="3"/>
        <v>0</v>
      </c>
      <c r="H132" s="41"/>
    </row>
    <row r="133" spans="2:8" x14ac:dyDescent="0.6">
      <c r="B133" s="50"/>
      <c r="C133" s="14"/>
      <c r="D133" s="22"/>
      <c r="E133" s="22"/>
      <c r="F133" s="38"/>
      <c r="G133" s="25" t="str">
        <f t="shared" si="3"/>
        <v/>
      </c>
      <c r="H133" s="41"/>
    </row>
    <row r="134" spans="2:8" hidden="1" x14ac:dyDescent="0.6">
      <c r="B134" s="50" t="s">
        <v>280</v>
      </c>
      <c r="C134" s="14" t="s">
        <v>281</v>
      </c>
      <c r="D134" s="22" t="s">
        <v>90</v>
      </c>
      <c r="E134" s="22"/>
      <c r="F134" s="38"/>
      <c r="G134" s="25">
        <f t="shared" si="3"/>
        <v>0</v>
      </c>
      <c r="H134" s="41"/>
    </row>
    <row r="135" spans="2:8" hidden="1" x14ac:dyDescent="0.6">
      <c r="B135" s="50"/>
      <c r="C135" s="14"/>
      <c r="D135" s="22"/>
      <c r="E135" s="22"/>
      <c r="F135" s="38"/>
      <c r="G135" s="25" t="str">
        <f t="shared" si="3"/>
        <v/>
      </c>
      <c r="H135" s="41"/>
    </row>
    <row r="136" spans="2:8" hidden="1" x14ac:dyDescent="0.6">
      <c r="B136" s="50" t="s">
        <v>282</v>
      </c>
      <c r="C136" s="14" t="s">
        <v>283</v>
      </c>
      <c r="D136" s="22" t="s">
        <v>90</v>
      </c>
      <c r="E136" s="22"/>
      <c r="F136" s="38"/>
      <c r="G136" s="25">
        <f t="shared" si="3"/>
        <v>0</v>
      </c>
      <c r="H136" s="41"/>
    </row>
    <row r="137" spans="2:8" hidden="1" x14ac:dyDescent="0.6">
      <c r="B137" s="50"/>
      <c r="C137" s="14"/>
      <c r="D137" s="22"/>
      <c r="E137" s="22"/>
      <c r="F137" s="38"/>
      <c r="G137" s="25" t="str">
        <f t="shared" si="3"/>
        <v/>
      </c>
      <c r="H137" s="41"/>
    </row>
    <row r="138" spans="2:8" hidden="1" x14ac:dyDescent="0.6">
      <c r="B138" s="50" t="s">
        <v>284</v>
      </c>
      <c r="C138" s="14" t="s">
        <v>285</v>
      </c>
      <c r="D138" s="22" t="s">
        <v>90</v>
      </c>
      <c r="E138" s="22"/>
      <c r="F138" s="38"/>
      <c r="G138" s="25">
        <f t="shared" si="3"/>
        <v>0</v>
      </c>
      <c r="H138" s="41"/>
    </row>
    <row r="139" spans="2:8" hidden="1" x14ac:dyDescent="0.6">
      <c r="B139" s="50"/>
      <c r="C139" s="14"/>
      <c r="D139" s="22"/>
      <c r="E139" s="22"/>
      <c r="F139" s="38"/>
      <c r="G139" s="25" t="str">
        <f t="shared" si="3"/>
        <v/>
      </c>
      <c r="H139" s="41"/>
    </row>
    <row r="140" spans="2:8" hidden="1" x14ac:dyDescent="0.6">
      <c r="B140" s="50" t="s">
        <v>286</v>
      </c>
      <c r="C140" s="14" t="s">
        <v>287</v>
      </c>
      <c r="D140" s="22" t="s">
        <v>90</v>
      </c>
      <c r="E140" s="22"/>
      <c r="F140" s="38"/>
      <c r="G140" s="25">
        <f t="shared" si="3"/>
        <v>0</v>
      </c>
      <c r="H140" s="41"/>
    </row>
    <row r="141" spans="2:8" hidden="1" x14ac:dyDescent="0.6">
      <c r="B141" s="50"/>
      <c r="C141" s="14"/>
      <c r="D141" s="22"/>
      <c r="E141" s="22"/>
      <c r="F141" s="38"/>
      <c r="G141" s="25" t="str">
        <f t="shared" si="3"/>
        <v/>
      </c>
      <c r="H141" s="41"/>
    </row>
    <row r="142" spans="2:8" x14ac:dyDescent="0.6">
      <c r="B142" s="50" t="s">
        <v>288</v>
      </c>
      <c r="C142" s="14" t="s">
        <v>289</v>
      </c>
      <c r="D142" s="22" t="s">
        <v>90</v>
      </c>
      <c r="E142" s="22">
        <v>1</v>
      </c>
      <c r="F142" s="38"/>
      <c r="G142" s="25">
        <f t="shared" si="3"/>
        <v>0</v>
      </c>
      <c r="H142" s="41"/>
    </row>
    <row r="143" spans="2:8" hidden="1" x14ac:dyDescent="0.6">
      <c r="B143" s="50"/>
      <c r="C143" s="14"/>
      <c r="D143" s="22"/>
      <c r="E143" s="22"/>
      <c r="F143" s="38"/>
      <c r="G143" s="25" t="str">
        <f t="shared" si="3"/>
        <v/>
      </c>
      <c r="H143" s="41"/>
    </row>
    <row r="144" spans="2:8" hidden="1" x14ac:dyDescent="0.6">
      <c r="B144" s="50" t="s">
        <v>290</v>
      </c>
      <c r="C144" s="14" t="s">
        <v>291</v>
      </c>
      <c r="D144" s="22" t="s">
        <v>90</v>
      </c>
      <c r="E144" s="22"/>
      <c r="F144" s="38"/>
      <c r="G144" s="25">
        <f t="shared" si="3"/>
        <v>0</v>
      </c>
      <c r="H144" s="41"/>
    </row>
    <row r="145" spans="2:8" hidden="1" x14ac:dyDescent="0.6">
      <c r="B145" s="50"/>
      <c r="C145" s="14"/>
      <c r="D145" s="22"/>
      <c r="E145" s="22"/>
      <c r="F145" s="38"/>
      <c r="G145" s="25" t="str">
        <f t="shared" si="3"/>
        <v/>
      </c>
      <c r="H145" s="41"/>
    </row>
    <row r="146" spans="2:8" hidden="1" x14ac:dyDescent="0.6">
      <c r="B146" s="50" t="s">
        <v>292</v>
      </c>
      <c r="C146" s="14" t="s">
        <v>293</v>
      </c>
      <c r="D146" s="22" t="s">
        <v>90</v>
      </c>
      <c r="E146" s="22"/>
      <c r="F146" s="38"/>
      <c r="G146" s="25">
        <f t="shared" si="3"/>
        <v>0</v>
      </c>
      <c r="H146" s="41"/>
    </row>
    <row r="147" spans="2:8" hidden="1" x14ac:dyDescent="0.6">
      <c r="B147" s="50"/>
      <c r="C147" s="14"/>
      <c r="D147" s="22"/>
      <c r="E147" s="22"/>
      <c r="F147" s="38"/>
      <c r="G147" s="25" t="str">
        <f t="shared" ref="G147:G149" si="4">IF(D147="","",E147*F147)</f>
        <v/>
      </c>
      <c r="H147" s="41"/>
    </row>
    <row r="148" spans="2:8" ht="14.25" hidden="1" customHeight="1" x14ac:dyDescent="0.6">
      <c r="B148" s="50" t="s">
        <v>294</v>
      </c>
      <c r="C148" s="14" t="s">
        <v>295</v>
      </c>
      <c r="D148" s="22" t="s">
        <v>90</v>
      </c>
      <c r="E148" s="22"/>
      <c r="F148" s="38"/>
      <c r="G148" s="25">
        <f t="shared" si="4"/>
        <v>0</v>
      </c>
      <c r="H148" s="41"/>
    </row>
    <row r="149" spans="2:8" x14ac:dyDescent="0.6">
      <c r="B149" s="50"/>
      <c r="C149" s="14"/>
      <c r="D149" s="22"/>
      <c r="E149" s="22"/>
      <c r="F149" s="38"/>
      <c r="G149" s="25" t="str">
        <f t="shared" si="4"/>
        <v/>
      </c>
      <c r="H149" s="41"/>
    </row>
    <row r="150" spans="2:8" s="28" customFormat="1" ht="20.25" customHeight="1" x14ac:dyDescent="0.6">
      <c r="B150" s="306" t="str">
        <f>$B$10</f>
        <v>C1.4</v>
      </c>
      <c r="C150" s="30" t="s">
        <v>78</v>
      </c>
      <c r="D150" s="31"/>
      <c r="E150" s="32"/>
      <c r="F150" s="31"/>
      <c r="G150" s="33">
        <f>SUM(G82:G149)</f>
        <v>120000</v>
      </c>
      <c r="H150" s="34"/>
    </row>
    <row r="151" spans="2:8" x14ac:dyDescent="0.6">
      <c r="B151" s="367" t="str">
        <f>Client1</f>
        <v>Province of KwaZulu-Natal</v>
      </c>
      <c r="C151" s="367"/>
      <c r="D151" s="367"/>
      <c r="E151" s="365" t="str">
        <f>"Contract No. "&amp;ContractNo</f>
        <v>Contract No. ZNB00904/00000/00/HOD/INF/21/T</v>
      </c>
      <c r="F151" s="365"/>
      <c r="G151" s="365"/>
    </row>
    <row r="152" spans="2:8" x14ac:dyDescent="0.6">
      <c r="B152" s="367" t="str">
        <f>Client2</f>
        <v>Department of Transport</v>
      </c>
      <c r="C152" s="367"/>
      <c r="D152" s="367"/>
      <c r="E152" s="365"/>
      <c r="F152" s="365"/>
      <c r="G152" s="365"/>
    </row>
    <row r="153" spans="2:8" x14ac:dyDescent="0.6">
      <c r="B153" s="368"/>
      <c r="C153" s="368"/>
      <c r="D153" s="368"/>
      <c r="E153" s="366"/>
      <c r="F153" s="366"/>
      <c r="G153" s="366"/>
    </row>
    <row r="154" spans="2:8" x14ac:dyDescent="0.6">
      <c r="B154" s="376" t="s">
        <v>8</v>
      </c>
      <c r="C154" s="377"/>
      <c r="D154" s="377"/>
      <c r="E154" s="377"/>
      <c r="F154" s="377"/>
      <c r="G154" s="378" t="str">
        <f>G81</f>
        <v>AMOUNT</v>
      </c>
      <c r="H154" s="6"/>
    </row>
    <row r="155" spans="2:8" x14ac:dyDescent="0.6">
      <c r="B155" s="369" t="str">
        <f>ContractDescription</f>
        <v>THE CONSTRUCTION OF THE LOVU RIVER PEDESTRIAN BRIDGE NO.3383 IN THE DURBAN REGION</v>
      </c>
      <c r="C155" s="370"/>
      <c r="D155" s="370"/>
      <c r="E155" s="370"/>
      <c r="F155" s="370"/>
      <c r="G155" s="365"/>
      <c r="H155" s="8"/>
    </row>
    <row r="156" spans="2:8" x14ac:dyDescent="0.6">
      <c r="B156" s="369"/>
      <c r="C156" s="370"/>
      <c r="D156" s="370"/>
      <c r="E156" s="370"/>
      <c r="F156" s="370"/>
      <c r="G156" s="365"/>
      <c r="H156" s="8"/>
    </row>
    <row r="157" spans="2:8" x14ac:dyDescent="0.6">
      <c r="B157" s="371"/>
      <c r="C157" s="372"/>
      <c r="D157" s="372"/>
      <c r="E157" s="372"/>
      <c r="F157" s="372"/>
      <c r="G157" s="366"/>
      <c r="H157" s="8"/>
    </row>
    <row r="158" spans="2:8" s="9" customFormat="1" ht="24.95" customHeight="1" x14ac:dyDescent="0.6">
      <c r="B158" s="79" t="s">
        <v>9</v>
      </c>
      <c r="C158" s="11" t="s">
        <v>10</v>
      </c>
      <c r="D158" s="11" t="s">
        <v>11</v>
      </c>
      <c r="E158" s="11" t="s">
        <v>12</v>
      </c>
      <c r="F158" s="11" t="s">
        <v>13</v>
      </c>
      <c r="G158" s="11" t="s">
        <v>14</v>
      </c>
      <c r="H158" s="12"/>
    </row>
    <row r="159" spans="2:8" s="28" customFormat="1" ht="20.25" customHeight="1" x14ac:dyDescent="0.6">
      <c r="B159" s="85"/>
      <c r="C159" s="30" t="s">
        <v>79</v>
      </c>
      <c r="D159" s="31"/>
      <c r="E159" s="32"/>
      <c r="F159" s="31"/>
      <c r="G159" s="33">
        <f>G150</f>
        <v>120000</v>
      </c>
      <c r="H159" s="34"/>
    </row>
    <row r="160" spans="2:8" x14ac:dyDescent="0.6">
      <c r="B160" s="50"/>
      <c r="C160" s="14"/>
      <c r="D160" s="22"/>
      <c r="E160" s="22"/>
      <c r="F160" s="38"/>
      <c r="G160" s="25" t="str">
        <f t="shared" ref="G160:G207" si="5">IF(D160="","",E160*F160)</f>
        <v/>
      </c>
      <c r="H160" s="41"/>
    </row>
    <row r="161" spans="2:8" hidden="1" x14ac:dyDescent="0.6">
      <c r="B161" s="50" t="s">
        <v>296</v>
      </c>
      <c r="C161" s="14" t="s">
        <v>297</v>
      </c>
      <c r="D161" s="22" t="s">
        <v>90</v>
      </c>
      <c r="E161" s="22"/>
      <c r="F161" s="38"/>
      <c r="G161" s="25">
        <f t="shared" si="5"/>
        <v>0</v>
      </c>
      <c r="H161" s="41"/>
    </row>
    <row r="162" spans="2:8" hidden="1" x14ac:dyDescent="0.6">
      <c r="B162" s="50"/>
      <c r="C162" s="14"/>
      <c r="D162" s="22"/>
      <c r="E162" s="22"/>
      <c r="F162" s="38"/>
      <c r="G162" s="25" t="str">
        <f t="shared" si="5"/>
        <v/>
      </c>
      <c r="H162" s="41"/>
    </row>
    <row r="163" spans="2:8" hidden="1" x14ac:dyDescent="0.6">
      <c r="B163" s="50" t="s">
        <v>298</v>
      </c>
      <c r="C163" s="14" t="s">
        <v>299</v>
      </c>
      <c r="D163" s="22" t="s">
        <v>90</v>
      </c>
      <c r="E163" s="22"/>
      <c r="F163" s="38"/>
      <c r="G163" s="25">
        <f t="shared" si="5"/>
        <v>0</v>
      </c>
      <c r="H163" s="41"/>
    </row>
    <row r="164" spans="2:8" hidden="1" x14ac:dyDescent="0.6">
      <c r="B164" s="50"/>
      <c r="C164" s="14"/>
      <c r="D164" s="22"/>
      <c r="E164" s="22"/>
      <c r="F164" s="38"/>
      <c r="G164" s="25" t="str">
        <f t="shared" si="5"/>
        <v/>
      </c>
      <c r="H164" s="41"/>
    </row>
    <row r="165" spans="2:8" ht="26" hidden="1" x14ac:dyDescent="0.6">
      <c r="B165" s="50" t="s">
        <v>300</v>
      </c>
      <c r="C165" s="14" t="s">
        <v>301</v>
      </c>
      <c r="D165" s="22" t="s">
        <v>90</v>
      </c>
      <c r="E165" s="22"/>
      <c r="F165" s="38"/>
      <c r="G165" s="25">
        <f t="shared" si="5"/>
        <v>0</v>
      </c>
      <c r="H165" s="41"/>
    </row>
    <row r="166" spans="2:8" hidden="1" x14ac:dyDescent="0.6">
      <c r="B166" s="50"/>
      <c r="C166" s="14"/>
      <c r="D166" s="22"/>
      <c r="E166" s="22"/>
      <c r="F166" s="38"/>
      <c r="G166" s="25" t="str">
        <f t="shared" si="5"/>
        <v/>
      </c>
      <c r="H166" s="41"/>
    </row>
    <row r="167" spans="2:8" hidden="1" x14ac:dyDescent="0.6">
      <c r="B167" s="50" t="s">
        <v>302</v>
      </c>
      <c r="C167" s="14" t="s">
        <v>303</v>
      </c>
      <c r="D167" s="22" t="s">
        <v>90</v>
      </c>
      <c r="E167" s="22"/>
      <c r="F167" s="38"/>
      <c r="G167" s="25">
        <f t="shared" si="5"/>
        <v>0</v>
      </c>
      <c r="H167" s="41"/>
    </row>
    <row r="168" spans="2:8" hidden="1" x14ac:dyDescent="0.6">
      <c r="B168" s="50"/>
      <c r="C168" s="14"/>
      <c r="D168" s="22"/>
      <c r="E168" s="22"/>
      <c r="F168" s="38"/>
      <c r="G168" s="25" t="str">
        <f t="shared" si="5"/>
        <v/>
      </c>
      <c r="H168" s="41"/>
    </row>
    <row r="169" spans="2:8" hidden="1" x14ac:dyDescent="0.6">
      <c r="B169" s="50" t="s">
        <v>304</v>
      </c>
      <c r="C169" s="14" t="s">
        <v>305</v>
      </c>
      <c r="D169" s="22" t="s">
        <v>90</v>
      </c>
      <c r="E169" s="22"/>
      <c r="F169" s="38"/>
      <c r="G169" s="25">
        <f t="shared" si="5"/>
        <v>0</v>
      </c>
      <c r="H169" s="41"/>
    </row>
    <row r="170" spans="2:8" hidden="1" x14ac:dyDescent="0.6">
      <c r="B170" s="50"/>
      <c r="C170" s="14"/>
      <c r="D170" s="22"/>
      <c r="E170" s="22"/>
      <c r="F170" s="38"/>
      <c r="G170" s="25" t="str">
        <f t="shared" si="5"/>
        <v/>
      </c>
      <c r="H170" s="41"/>
    </row>
    <row r="171" spans="2:8" ht="26" hidden="1" x14ac:dyDescent="0.6">
      <c r="B171" s="50" t="s">
        <v>306</v>
      </c>
      <c r="C171" s="14" t="s">
        <v>307</v>
      </c>
      <c r="D171" s="22" t="s">
        <v>90</v>
      </c>
      <c r="E171" s="22"/>
      <c r="F171" s="38"/>
      <c r="G171" s="25">
        <f t="shared" si="5"/>
        <v>0</v>
      </c>
      <c r="H171" s="41"/>
    </row>
    <row r="172" spans="2:8" hidden="1" x14ac:dyDescent="0.6">
      <c r="B172" s="50"/>
      <c r="C172" s="14"/>
      <c r="D172" s="22"/>
      <c r="E172" s="22"/>
      <c r="F172" s="38"/>
      <c r="G172" s="25" t="str">
        <f t="shared" si="5"/>
        <v/>
      </c>
      <c r="H172" s="41"/>
    </row>
    <row r="173" spans="2:8" x14ac:dyDescent="0.6">
      <c r="B173" s="77" t="s">
        <v>308</v>
      </c>
      <c r="C173" s="20" t="s">
        <v>309</v>
      </c>
      <c r="D173" s="22"/>
      <c r="E173" s="22"/>
      <c r="F173" s="38"/>
      <c r="G173" s="25" t="str">
        <f t="shared" si="5"/>
        <v/>
      </c>
      <c r="H173" s="41"/>
    </row>
    <row r="174" spans="2:8" x14ac:dyDescent="0.6">
      <c r="B174" s="50"/>
      <c r="C174" s="14"/>
      <c r="D174" s="22"/>
      <c r="E174" s="22"/>
      <c r="F174" s="38"/>
      <c r="G174" s="25" t="str">
        <f t="shared" si="5"/>
        <v/>
      </c>
      <c r="H174" s="41"/>
    </row>
    <row r="175" spans="2:8" ht="39" x14ac:dyDescent="0.6">
      <c r="B175" s="50" t="s">
        <v>310</v>
      </c>
      <c r="C175" s="14" t="s">
        <v>311</v>
      </c>
      <c r="D175" s="22" t="s">
        <v>70</v>
      </c>
      <c r="E175" s="22">
        <v>1</v>
      </c>
      <c r="F175" s="38">
        <v>50000</v>
      </c>
      <c r="G175" s="25">
        <f t="shared" si="5"/>
        <v>50000</v>
      </c>
      <c r="H175" s="41"/>
    </row>
    <row r="176" spans="2:8" x14ac:dyDescent="0.6">
      <c r="B176" s="50"/>
      <c r="C176" s="14"/>
      <c r="D176" s="22"/>
      <c r="E176" s="22"/>
      <c r="F176" s="38"/>
      <c r="G176" s="25" t="str">
        <f t="shared" si="5"/>
        <v/>
      </c>
      <c r="H176" s="41"/>
    </row>
    <row r="177" spans="2:8" x14ac:dyDescent="0.6">
      <c r="B177" s="50" t="s">
        <v>312</v>
      </c>
      <c r="C177" s="14" t="s">
        <v>313</v>
      </c>
      <c r="D177" s="22" t="s">
        <v>73</v>
      </c>
      <c r="E177" s="23">
        <f>F175</f>
        <v>50000</v>
      </c>
      <c r="F177" s="201"/>
      <c r="G177" s="25">
        <f t="shared" si="5"/>
        <v>0</v>
      </c>
      <c r="H177" s="41"/>
    </row>
    <row r="178" spans="2:8" x14ac:dyDescent="0.6">
      <c r="B178" s="50"/>
      <c r="C178" s="14"/>
      <c r="D178" s="22"/>
      <c r="E178" s="22"/>
      <c r="F178" s="38"/>
      <c r="G178" s="25" t="str">
        <f t="shared" si="5"/>
        <v/>
      </c>
      <c r="H178" s="41"/>
    </row>
    <row r="179" spans="2:8" ht="39" hidden="1" x14ac:dyDescent="0.6">
      <c r="B179" s="50" t="s">
        <v>314</v>
      </c>
      <c r="C179" s="14" t="s">
        <v>315</v>
      </c>
      <c r="D179" s="22" t="s">
        <v>316</v>
      </c>
      <c r="E179" s="22"/>
      <c r="F179" s="38"/>
      <c r="G179" s="25">
        <f t="shared" si="5"/>
        <v>0</v>
      </c>
      <c r="H179" s="41"/>
    </row>
    <row r="180" spans="2:8" hidden="1" x14ac:dyDescent="0.6">
      <c r="B180" s="50"/>
      <c r="C180" s="14"/>
      <c r="D180" s="22"/>
      <c r="E180" s="22"/>
      <c r="F180" s="38"/>
      <c r="G180" s="25" t="str">
        <f t="shared" si="5"/>
        <v/>
      </c>
      <c r="H180" s="41"/>
    </row>
    <row r="181" spans="2:8" hidden="1" x14ac:dyDescent="0.6">
      <c r="B181" s="50" t="s">
        <v>317</v>
      </c>
      <c r="C181" s="14" t="s">
        <v>318</v>
      </c>
      <c r="D181" s="22" t="s">
        <v>73</v>
      </c>
      <c r="E181" s="23"/>
      <c r="F181" s="201"/>
      <c r="G181" s="25">
        <f t="shared" si="5"/>
        <v>0</v>
      </c>
      <c r="H181" s="41"/>
    </row>
    <row r="182" spans="2:8" hidden="1" x14ac:dyDescent="0.6">
      <c r="B182" s="50"/>
      <c r="C182" s="14"/>
      <c r="D182" s="22"/>
      <c r="E182" s="22"/>
      <c r="F182" s="38"/>
      <c r="G182" s="25" t="str">
        <f t="shared" si="5"/>
        <v/>
      </c>
      <c r="H182" s="41"/>
    </row>
    <row r="183" spans="2:8" ht="27.65" customHeight="1" x14ac:dyDescent="0.6">
      <c r="B183" s="50" t="s">
        <v>319</v>
      </c>
      <c r="C183" s="14" t="s">
        <v>320</v>
      </c>
      <c r="D183" s="22" t="s">
        <v>70</v>
      </c>
      <c r="E183" s="22">
        <v>1</v>
      </c>
      <c r="F183" s="38">
        <v>20000</v>
      </c>
      <c r="G183" s="25">
        <f t="shared" si="5"/>
        <v>20000</v>
      </c>
      <c r="H183" s="41"/>
    </row>
    <row r="184" spans="2:8" x14ac:dyDescent="0.6">
      <c r="B184" s="50"/>
      <c r="C184" s="14"/>
      <c r="D184" s="22"/>
      <c r="E184" s="22"/>
      <c r="F184" s="38"/>
      <c r="G184" s="25" t="str">
        <f t="shared" si="5"/>
        <v/>
      </c>
      <c r="H184" s="41"/>
    </row>
    <row r="185" spans="2:8" x14ac:dyDescent="0.6">
      <c r="B185" s="50" t="s">
        <v>321</v>
      </c>
      <c r="C185" s="14" t="s">
        <v>322</v>
      </c>
      <c r="D185" s="22" t="s">
        <v>73</v>
      </c>
      <c r="E185" s="23">
        <f>G183</f>
        <v>20000</v>
      </c>
      <c r="F185" s="201"/>
      <c r="G185" s="25">
        <f t="shared" si="5"/>
        <v>0</v>
      </c>
      <c r="H185" s="41"/>
    </row>
    <row r="186" spans="2:8" x14ac:dyDescent="0.6">
      <c r="B186" s="50"/>
      <c r="C186" s="14"/>
      <c r="D186" s="22"/>
      <c r="E186" s="22"/>
      <c r="F186" s="38"/>
      <c r="G186" s="25" t="str">
        <f t="shared" si="5"/>
        <v/>
      </c>
      <c r="H186" s="41"/>
    </row>
    <row r="187" spans="2:8" ht="26" x14ac:dyDescent="0.6">
      <c r="B187" s="50" t="s">
        <v>323</v>
      </c>
      <c r="C187" s="14" t="s">
        <v>324</v>
      </c>
      <c r="D187" s="22" t="s">
        <v>70</v>
      </c>
      <c r="E187" s="22">
        <v>1</v>
      </c>
      <c r="F187" s="38">
        <v>30000</v>
      </c>
      <c r="G187" s="25">
        <f t="shared" si="5"/>
        <v>30000</v>
      </c>
      <c r="H187" s="41"/>
    </row>
    <row r="188" spans="2:8" x14ac:dyDescent="0.6">
      <c r="B188" s="50"/>
      <c r="C188" s="14"/>
      <c r="D188" s="22"/>
      <c r="E188" s="22"/>
      <c r="F188" s="38"/>
      <c r="G188" s="25" t="str">
        <f t="shared" si="5"/>
        <v/>
      </c>
      <c r="H188" s="41"/>
    </row>
    <row r="189" spans="2:8" x14ac:dyDescent="0.6">
      <c r="B189" s="50" t="s">
        <v>325</v>
      </c>
      <c r="C189" s="14" t="s">
        <v>326</v>
      </c>
      <c r="D189" s="22" t="s">
        <v>73</v>
      </c>
      <c r="E189" s="23">
        <f>G187</f>
        <v>30000</v>
      </c>
      <c r="F189" s="201"/>
      <c r="G189" s="25">
        <f t="shared" si="5"/>
        <v>0</v>
      </c>
      <c r="H189" s="41"/>
    </row>
    <row r="190" spans="2:8" x14ac:dyDescent="0.6">
      <c r="B190" s="50"/>
      <c r="C190" s="14"/>
      <c r="D190" s="22"/>
      <c r="E190" s="22"/>
      <c r="F190" s="38"/>
      <c r="G190" s="25" t="str">
        <f t="shared" si="5"/>
        <v/>
      </c>
      <c r="H190" s="41"/>
    </row>
    <row r="191" spans="2:8" ht="52" x14ac:dyDescent="0.6">
      <c r="B191" s="50" t="s">
        <v>327</v>
      </c>
      <c r="C191" s="14" t="s">
        <v>328</v>
      </c>
      <c r="D191" s="22" t="s">
        <v>70</v>
      </c>
      <c r="E191" s="22">
        <v>1</v>
      </c>
      <c r="F191" s="38">
        <v>7500</v>
      </c>
      <c r="G191" s="25">
        <f t="shared" si="5"/>
        <v>7500</v>
      </c>
      <c r="H191" s="41"/>
    </row>
    <row r="192" spans="2:8" x14ac:dyDescent="0.6">
      <c r="B192" s="50"/>
      <c r="C192" s="14"/>
      <c r="D192" s="22"/>
      <c r="E192" s="22"/>
      <c r="F192" s="38"/>
      <c r="G192" s="25" t="str">
        <f t="shared" si="5"/>
        <v/>
      </c>
      <c r="H192" s="41"/>
    </row>
    <row r="193" spans="2:8" x14ac:dyDescent="0.6">
      <c r="B193" s="50" t="s">
        <v>329</v>
      </c>
      <c r="C193" s="14" t="s">
        <v>330</v>
      </c>
      <c r="D193" s="22" t="s">
        <v>73</v>
      </c>
      <c r="E193" s="23">
        <v>7500</v>
      </c>
      <c r="F193" s="201"/>
      <c r="G193" s="25">
        <f t="shared" si="5"/>
        <v>0</v>
      </c>
      <c r="H193" s="41"/>
    </row>
    <row r="194" spans="2:8" hidden="1" x14ac:dyDescent="0.6">
      <c r="B194" s="50"/>
      <c r="C194" s="14"/>
      <c r="D194" s="22"/>
      <c r="E194" s="22"/>
      <c r="F194" s="38"/>
      <c r="G194" s="25" t="str">
        <f t="shared" si="5"/>
        <v/>
      </c>
      <c r="H194" s="41"/>
    </row>
    <row r="195" spans="2:8" ht="52" hidden="1" x14ac:dyDescent="0.6">
      <c r="B195" s="50" t="s">
        <v>331</v>
      </c>
      <c r="C195" s="14" t="s">
        <v>332</v>
      </c>
      <c r="D195" s="22" t="s">
        <v>316</v>
      </c>
      <c r="E195" s="22"/>
      <c r="F195" s="38"/>
      <c r="G195" s="25">
        <f t="shared" si="5"/>
        <v>0</v>
      </c>
      <c r="H195" s="41"/>
    </row>
    <row r="196" spans="2:8" hidden="1" x14ac:dyDescent="0.6">
      <c r="B196" s="50"/>
      <c r="C196" s="14"/>
      <c r="D196" s="22"/>
      <c r="E196" s="22"/>
      <c r="F196" s="38"/>
      <c r="G196" s="25" t="str">
        <f t="shared" si="5"/>
        <v/>
      </c>
      <c r="H196" s="41"/>
    </row>
    <row r="197" spans="2:8" ht="26" hidden="1" x14ac:dyDescent="0.6">
      <c r="B197" s="50" t="s">
        <v>333</v>
      </c>
      <c r="C197" s="14" t="s">
        <v>334</v>
      </c>
      <c r="D197" s="22" t="s">
        <v>73</v>
      </c>
      <c r="E197" s="22"/>
      <c r="F197" s="38"/>
      <c r="G197" s="25">
        <f t="shared" si="5"/>
        <v>0</v>
      </c>
      <c r="H197" s="41"/>
    </row>
    <row r="198" spans="2:8" hidden="1" x14ac:dyDescent="0.6">
      <c r="B198" s="50"/>
      <c r="C198" s="14"/>
      <c r="D198" s="22"/>
      <c r="E198" s="22"/>
      <c r="F198" s="38"/>
      <c r="G198" s="25" t="str">
        <f t="shared" si="5"/>
        <v/>
      </c>
      <c r="H198" s="41"/>
    </row>
    <row r="199" spans="2:8" ht="39" hidden="1" x14ac:dyDescent="0.6">
      <c r="B199" s="50" t="s">
        <v>335</v>
      </c>
      <c r="C199" s="14" t="s">
        <v>336</v>
      </c>
      <c r="D199" s="22" t="s">
        <v>316</v>
      </c>
      <c r="E199" s="22"/>
      <c r="F199" s="38"/>
      <c r="G199" s="25">
        <f t="shared" si="5"/>
        <v>0</v>
      </c>
      <c r="H199" s="41"/>
    </row>
    <row r="200" spans="2:8" hidden="1" x14ac:dyDescent="0.6">
      <c r="B200" s="50"/>
      <c r="C200" s="14"/>
      <c r="D200" s="22"/>
      <c r="E200" s="22"/>
      <c r="F200" s="38"/>
      <c r="G200" s="25" t="str">
        <f t="shared" si="5"/>
        <v/>
      </c>
      <c r="H200" s="41"/>
    </row>
    <row r="201" spans="2:8" ht="26" hidden="1" x14ac:dyDescent="0.6">
      <c r="B201" s="50" t="s">
        <v>337</v>
      </c>
      <c r="C201" s="14" t="s">
        <v>338</v>
      </c>
      <c r="D201" s="22" t="s">
        <v>73</v>
      </c>
      <c r="E201" s="22"/>
      <c r="F201" s="38"/>
      <c r="G201" s="25">
        <f t="shared" si="5"/>
        <v>0</v>
      </c>
      <c r="H201" s="41"/>
    </row>
    <row r="202" spans="2:8" hidden="1" x14ac:dyDescent="0.6">
      <c r="B202" s="50"/>
      <c r="C202" s="14"/>
      <c r="D202" s="22"/>
      <c r="E202" s="22"/>
      <c r="F202" s="38"/>
      <c r="G202" s="25" t="str">
        <f t="shared" si="5"/>
        <v/>
      </c>
      <c r="H202" s="41"/>
    </row>
    <row r="203" spans="2:8" ht="65" hidden="1" x14ac:dyDescent="0.6">
      <c r="B203" s="50" t="s">
        <v>339</v>
      </c>
      <c r="C203" s="14" t="s">
        <v>340</v>
      </c>
      <c r="D203" s="22" t="s">
        <v>316</v>
      </c>
      <c r="E203" s="22"/>
      <c r="F203" s="38"/>
      <c r="G203" s="25">
        <f t="shared" si="5"/>
        <v>0</v>
      </c>
      <c r="H203" s="41"/>
    </row>
    <row r="204" spans="2:8" hidden="1" x14ac:dyDescent="0.6">
      <c r="B204" s="50"/>
      <c r="C204" s="14"/>
      <c r="D204" s="22"/>
      <c r="E204" s="22"/>
      <c r="F204" s="38"/>
      <c r="G204" s="25" t="str">
        <f t="shared" si="5"/>
        <v/>
      </c>
      <c r="H204" s="41"/>
    </row>
    <row r="205" spans="2:8" ht="26" hidden="1" x14ac:dyDescent="0.6">
      <c r="B205" s="50" t="s">
        <v>341</v>
      </c>
      <c r="C205" s="14" t="s">
        <v>342</v>
      </c>
      <c r="D205" s="22" t="s">
        <v>73</v>
      </c>
      <c r="E205" s="22"/>
      <c r="F205" s="38"/>
      <c r="G205" s="25">
        <f t="shared" si="5"/>
        <v>0</v>
      </c>
      <c r="H205" s="41"/>
    </row>
    <row r="206" spans="2:8" x14ac:dyDescent="0.6">
      <c r="B206" s="50"/>
      <c r="C206" s="14"/>
      <c r="D206" s="22"/>
      <c r="E206" s="22"/>
      <c r="F206" s="38"/>
      <c r="G206" s="25" t="str">
        <f t="shared" si="5"/>
        <v/>
      </c>
      <c r="H206" s="41"/>
    </row>
    <row r="207" spans="2:8" x14ac:dyDescent="0.6">
      <c r="B207" s="50"/>
      <c r="C207" s="14"/>
      <c r="D207" s="22"/>
      <c r="E207" s="22"/>
      <c r="F207" s="38"/>
      <c r="G207" s="25" t="str">
        <f t="shared" si="5"/>
        <v/>
      </c>
      <c r="H207" s="41"/>
    </row>
    <row r="208" spans="2:8" s="28" customFormat="1" ht="20.25" customHeight="1" x14ac:dyDescent="0.6">
      <c r="B208" s="85" t="str">
        <f>$B$10</f>
        <v>C1.4</v>
      </c>
      <c r="C208" s="30" t="s">
        <v>78</v>
      </c>
      <c r="D208" s="31"/>
      <c r="E208" s="32"/>
      <c r="F208" s="31"/>
      <c r="G208" s="33">
        <f>SUM(G159:G207)</f>
        <v>227500</v>
      </c>
      <c r="H208" s="34"/>
    </row>
    <row r="209" spans="2:8" x14ac:dyDescent="0.6">
      <c r="B209" s="367" t="str">
        <f>Client1</f>
        <v>Province of KwaZulu-Natal</v>
      </c>
      <c r="C209" s="367"/>
      <c r="D209" s="367"/>
      <c r="E209" s="365" t="str">
        <f>"Contract No. "&amp;ContractNo</f>
        <v>Contract No. ZNB00904/00000/00/HOD/INF/21/T</v>
      </c>
      <c r="F209" s="365"/>
      <c r="G209" s="365"/>
    </row>
    <row r="210" spans="2:8" x14ac:dyDescent="0.6">
      <c r="B210" s="367" t="str">
        <f>Client2</f>
        <v>Department of Transport</v>
      </c>
      <c r="C210" s="367"/>
      <c r="D210" s="367"/>
      <c r="E210" s="365"/>
      <c r="F210" s="365"/>
      <c r="G210" s="365"/>
    </row>
    <row r="211" spans="2:8" x14ac:dyDescent="0.6">
      <c r="B211" s="368"/>
      <c r="C211" s="368"/>
      <c r="D211" s="368"/>
      <c r="E211" s="366"/>
      <c r="F211" s="366"/>
      <c r="G211" s="366"/>
    </row>
    <row r="212" spans="2:8" x14ac:dyDescent="0.6">
      <c r="B212" s="376" t="s">
        <v>8</v>
      </c>
      <c r="C212" s="377"/>
      <c r="D212" s="377"/>
      <c r="E212" s="377"/>
      <c r="F212" s="377"/>
      <c r="G212" s="378">
        <f>G138</f>
        <v>0</v>
      </c>
      <c r="H212" s="6"/>
    </row>
    <row r="213" spans="2:8" x14ac:dyDescent="0.6">
      <c r="B213" s="369" t="str">
        <f>ContractDescription</f>
        <v>THE CONSTRUCTION OF THE LOVU RIVER PEDESTRIAN BRIDGE NO.3383 IN THE DURBAN REGION</v>
      </c>
      <c r="C213" s="370"/>
      <c r="D213" s="370"/>
      <c r="E213" s="370"/>
      <c r="F213" s="370"/>
      <c r="G213" s="365"/>
      <c r="H213" s="8"/>
    </row>
    <row r="214" spans="2:8" x14ac:dyDescent="0.6">
      <c r="B214" s="369"/>
      <c r="C214" s="370"/>
      <c r="D214" s="370"/>
      <c r="E214" s="370"/>
      <c r="F214" s="370"/>
      <c r="G214" s="365"/>
      <c r="H214" s="8"/>
    </row>
    <row r="215" spans="2:8" x14ac:dyDescent="0.6">
      <c r="B215" s="371"/>
      <c r="C215" s="372"/>
      <c r="D215" s="372"/>
      <c r="E215" s="372"/>
      <c r="F215" s="372"/>
      <c r="G215" s="366"/>
      <c r="H215" s="8"/>
    </row>
    <row r="216" spans="2:8" s="9" customFormat="1" ht="24.95" customHeight="1" x14ac:dyDescent="0.6">
      <c r="B216" s="79" t="s">
        <v>9</v>
      </c>
      <c r="C216" s="11" t="s">
        <v>10</v>
      </c>
      <c r="D216" s="11" t="s">
        <v>11</v>
      </c>
      <c r="E216" s="11" t="s">
        <v>12</v>
      </c>
      <c r="F216" s="11" t="s">
        <v>13</v>
      </c>
      <c r="G216" s="11" t="s">
        <v>14</v>
      </c>
      <c r="H216" s="12"/>
    </row>
    <row r="217" spans="2:8" s="28" customFormat="1" ht="20.25" customHeight="1" x14ac:dyDescent="0.6">
      <c r="B217" s="85"/>
      <c r="C217" s="30" t="s">
        <v>79</v>
      </c>
      <c r="D217" s="31"/>
      <c r="E217" s="32"/>
      <c r="F217" s="31"/>
      <c r="G217" s="33">
        <f>G208</f>
        <v>227500</v>
      </c>
      <c r="H217" s="34"/>
    </row>
    <row r="218" spans="2:8" x14ac:dyDescent="0.6">
      <c r="B218" s="77"/>
      <c r="C218" s="106"/>
      <c r="D218" s="107"/>
      <c r="E218" s="107"/>
      <c r="F218" s="108"/>
      <c r="G218" s="25" t="str">
        <f t="shared" ref="G218:G250" si="6">IF(D218="","",E218*F218)</f>
        <v/>
      </c>
      <c r="H218" s="41"/>
    </row>
    <row r="219" spans="2:8" ht="26" x14ac:dyDescent="0.6">
      <c r="B219" s="77" t="s">
        <v>343</v>
      </c>
      <c r="C219" s="20" t="s">
        <v>344</v>
      </c>
      <c r="D219" s="22"/>
      <c r="E219" s="22"/>
      <c r="F219" s="38"/>
      <c r="G219" s="25" t="str">
        <f t="shared" si="6"/>
        <v/>
      </c>
      <c r="H219" s="41"/>
    </row>
    <row r="220" spans="2:8" x14ac:dyDescent="0.6">
      <c r="B220" s="50"/>
      <c r="C220" s="14"/>
      <c r="D220" s="22"/>
      <c r="E220" s="22"/>
      <c r="F220" s="38"/>
      <c r="G220" s="25" t="str">
        <f t="shared" si="6"/>
        <v/>
      </c>
      <c r="H220" s="41"/>
    </row>
    <row r="221" spans="2:8" x14ac:dyDescent="0.6">
      <c r="B221" s="50" t="s">
        <v>345</v>
      </c>
      <c r="C221" s="14" t="s">
        <v>346</v>
      </c>
      <c r="D221" s="22" t="s">
        <v>28</v>
      </c>
      <c r="E221" s="22">
        <v>1</v>
      </c>
      <c r="F221" s="38"/>
      <c r="G221" s="25">
        <f t="shared" si="6"/>
        <v>0</v>
      </c>
      <c r="H221" s="41"/>
    </row>
    <row r="222" spans="2:8" x14ac:dyDescent="0.6">
      <c r="B222" s="50"/>
      <c r="C222" s="14"/>
      <c r="D222" s="22"/>
      <c r="E222" s="22"/>
      <c r="F222" s="38"/>
      <c r="G222" s="25" t="str">
        <f t="shared" si="6"/>
        <v/>
      </c>
      <c r="H222" s="41"/>
    </row>
    <row r="223" spans="2:8" x14ac:dyDescent="0.6">
      <c r="B223" s="50" t="s">
        <v>347</v>
      </c>
      <c r="C223" s="14" t="s">
        <v>348</v>
      </c>
      <c r="D223" s="22" t="s">
        <v>21</v>
      </c>
      <c r="E223" s="22">
        <v>12</v>
      </c>
      <c r="F223" s="38"/>
      <c r="G223" s="25">
        <f t="shared" si="6"/>
        <v>0</v>
      </c>
      <c r="H223" s="41"/>
    </row>
    <row r="224" spans="2:8" x14ac:dyDescent="0.6">
      <c r="B224" s="50"/>
      <c r="C224" s="14"/>
      <c r="D224" s="22"/>
      <c r="E224" s="22"/>
      <c r="F224" s="38"/>
      <c r="G224" s="25" t="str">
        <f t="shared" si="6"/>
        <v/>
      </c>
      <c r="H224" s="41"/>
    </row>
    <row r="225" spans="2:8" hidden="1" x14ac:dyDescent="0.6">
      <c r="B225" s="50" t="s">
        <v>349</v>
      </c>
      <c r="C225" s="14" t="s">
        <v>350</v>
      </c>
      <c r="D225" s="22"/>
      <c r="E225" s="22"/>
      <c r="F225" s="38"/>
      <c r="G225" s="25" t="str">
        <f t="shared" si="6"/>
        <v/>
      </c>
      <c r="H225" s="41"/>
    </row>
    <row r="226" spans="2:8" hidden="1" x14ac:dyDescent="0.6">
      <c r="B226" s="50"/>
      <c r="C226" s="14"/>
      <c r="D226" s="22"/>
      <c r="E226" s="22"/>
      <c r="F226" s="38"/>
      <c r="G226" s="25" t="str">
        <f t="shared" si="6"/>
        <v/>
      </c>
      <c r="H226" s="41"/>
    </row>
    <row r="227" spans="2:8" hidden="1" x14ac:dyDescent="0.6">
      <c r="B227" s="50" t="s">
        <v>351</v>
      </c>
      <c r="C227" s="14" t="s">
        <v>352</v>
      </c>
      <c r="D227" s="22" t="s">
        <v>21</v>
      </c>
      <c r="E227" s="22"/>
      <c r="F227" s="38"/>
      <c r="G227" s="25">
        <f t="shared" si="6"/>
        <v>0</v>
      </c>
      <c r="H227" s="41"/>
    </row>
    <row r="228" spans="2:8" hidden="1" x14ac:dyDescent="0.6">
      <c r="B228" s="50"/>
      <c r="C228" s="14"/>
      <c r="D228" s="22"/>
      <c r="E228" s="22"/>
      <c r="F228" s="38"/>
      <c r="G228" s="25" t="str">
        <f t="shared" si="6"/>
        <v/>
      </c>
      <c r="H228" s="41"/>
    </row>
    <row r="229" spans="2:8" hidden="1" x14ac:dyDescent="0.6">
      <c r="B229" s="50" t="s">
        <v>353</v>
      </c>
      <c r="C229" s="14" t="s">
        <v>354</v>
      </c>
      <c r="D229" s="22" t="s">
        <v>21</v>
      </c>
      <c r="E229" s="22"/>
      <c r="F229" s="38"/>
      <c r="G229" s="25">
        <f t="shared" si="6"/>
        <v>0</v>
      </c>
      <c r="H229" s="41"/>
    </row>
    <row r="230" spans="2:8" hidden="1" x14ac:dyDescent="0.6">
      <c r="B230" s="50"/>
      <c r="C230" s="14"/>
      <c r="D230" s="22"/>
      <c r="E230" s="22"/>
      <c r="F230" s="38"/>
      <c r="G230" s="25" t="str">
        <f t="shared" si="6"/>
        <v/>
      </c>
      <c r="H230" s="41"/>
    </row>
    <row r="231" spans="2:8" x14ac:dyDescent="0.6">
      <c r="B231" s="77" t="s">
        <v>355</v>
      </c>
      <c r="C231" s="20" t="s">
        <v>356</v>
      </c>
      <c r="D231" s="22"/>
      <c r="E231" s="22"/>
      <c r="F231" s="38"/>
      <c r="G231" s="25" t="str">
        <f t="shared" si="6"/>
        <v/>
      </c>
      <c r="H231" s="41"/>
    </row>
    <row r="232" spans="2:8" x14ac:dyDescent="0.6">
      <c r="B232" s="50"/>
      <c r="C232" s="14"/>
      <c r="D232" s="22"/>
      <c r="E232" s="22"/>
      <c r="F232" s="38"/>
      <c r="G232" s="25" t="str">
        <f t="shared" si="6"/>
        <v/>
      </c>
      <c r="H232" s="41"/>
    </row>
    <row r="233" spans="2:8" ht="39" x14ac:dyDescent="0.6">
      <c r="B233" s="50" t="s">
        <v>357</v>
      </c>
      <c r="C233" s="14" t="s">
        <v>358</v>
      </c>
      <c r="D233" s="22" t="s">
        <v>359</v>
      </c>
      <c r="E233" s="22">
        <v>12</v>
      </c>
      <c r="F233" s="38"/>
      <c r="G233" s="25">
        <f t="shared" si="6"/>
        <v>0</v>
      </c>
      <c r="H233" s="41"/>
    </row>
    <row r="234" spans="2:8" x14ac:dyDescent="0.6">
      <c r="B234" s="50"/>
      <c r="C234" s="14"/>
      <c r="D234" s="22"/>
      <c r="E234" s="22"/>
      <c r="F234" s="38"/>
      <c r="G234" s="25" t="str">
        <f t="shared" si="6"/>
        <v/>
      </c>
      <c r="H234" s="41"/>
    </row>
    <row r="235" spans="2:8" x14ac:dyDescent="0.6">
      <c r="B235" s="50" t="s">
        <v>360</v>
      </c>
      <c r="C235" s="14" t="s">
        <v>361</v>
      </c>
      <c r="D235" s="22" t="s">
        <v>46</v>
      </c>
      <c r="E235" s="22">
        <v>250</v>
      </c>
      <c r="F235" s="38"/>
      <c r="G235" s="25">
        <f t="shared" si="6"/>
        <v>0</v>
      </c>
      <c r="H235" s="41"/>
    </row>
    <row r="236" spans="2:8" x14ac:dyDescent="0.6">
      <c r="B236" s="50"/>
      <c r="C236" s="14"/>
      <c r="D236" s="22"/>
      <c r="E236" s="22"/>
      <c r="F236" s="38"/>
      <c r="G236" s="25" t="str">
        <f t="shared" si="6"/>
        <v/>
      </c>
      <c r="H236" s="41"/>
    </row>
    <row r="237" spans="2:8" ht="26" x14ac:dyDescent="0.6">
      <c r="B237" s="77" t="s">
        <v>362</v>
      </c>
      <c r="C237" s="20" t="s">
        <v>363</v>
      </c>
      <c r="D237" s="22"/>
      <c r="E237" s="22"/>
      <c r="F237" s="38"/>
      <c r="G237" s="25" t="str">
        <f t="shared" si="6"/>
        <v/>
      </c>
      <c r="H237" s="41"/>
    </row>
    <row r="238" spans="2:8" x14ac:dyDescent="0.6">
      <c r="B238" s="50"/>
      <c r="C238" s="14"/>
      <c r="D238" s="22"/>
      <c r="E238" s="22"/>
      <c r="F238" s="38"/>
      <c r="G238" s="25" t="str">
        <f t="shared" si="6"/>
        <v/>
      </c>
      <c r="H238" s="41"/>
    </row>
    <row r="239" spans="2:8" ht="39" x14ac:dyDescent="0.6">
      <c r="B239" s="50" t="s">
        <v>364</v>
      </c>
      <c r="C239" s="14" t="s">
        <v>365</v>
      </c>
      <c r="D239" s="22" t="s">
        <v>28</v>
      </c>
      <c r="E239" s="22">
        <v>1</v>
      </c>
      <c r="F239" s="229"/>
      <c r="G239" s="25">
        <f t="shared" si="6"/>
        <v>0</v>
      </c>
      <c r="H239" s="41"/>
    </row>
    <row r="240" spans="2:8" x14ac:dyDescent="0.6">
      <c r="B240" s="50"/>
      <c r="C240" s="14"/>
      <c r="D240" s="22"/>
      <c r="E240" s="22"/>
      <c r="F240" s="229"/>
      <c r="G240" s="25" t="str">
        <f t="shared" si="6"/>
        <v/>
      </c>
      <c r="H240" s="41"/>
    </row>
    <row r="241" spans="2:8" ht="39" x14ac:dyDescent="0.6">
      <c r="B241" s="50" t="s">
        <v>366</v>
      </c>
      <c r="C241" s="14" t="s">
        <v>367</v>
      </c>
      <c r="D241" s="22" t="s">
        <v>21</v>
      </c>
      <c r="E241" s="22">
        <v>12</v>
      </c>
      <c r="F241" s="229"/>
      <c r="G241" s="25">
        <f t="shared" si="6"/>
        <v>0</v>
      </c>
      <c r="H241" s="41"/>
    </row>
    <row r="242" spans="2:8" x14ac:dyDescent="0.6">
      <c r="B242" s="50"/>
      <c r="C242" s="14"/>
      <c r="D242" s="22"/>
      <c r="E242" s="22"/>
      <c r="F242" s="38"/>
      <c r="G242" s="25" t="str">
        <f t="shared" si="6"/>
        <v/>
      </c>
      <c r="H242" s="41"/>
    </row>
    <row r="243" spans="2:8" ht="26" hidden="1" x14ac:dyDescent="0.6">
      <c r="B243" s="50" t="s">
        <v>368</v>
      </c>
      <c r="C243" s="14" t="s">
        <v>369</v>
      </c>
      <c r="D243" s="22" t="s">
        <v>28</v>
      </c>
      <c r="E243" s="22"/>
      <c r="F243" s="38"/>
      <c r="G243" s="25">
        <f t="shared" si="6"/>
        <v>0</v>
      </c>
      <c r="H243" s="41"/>
    </row>
    <row r="244" spans="2:8" hidden="1" x14ac:dyDescent="0.6">
      <c r="B244" s="50"/>
      <c r="C244" s="14"/>
      <c r="D244" s="22"/>
      <c r="E244" s="22"/>
      <c r="F244" s="38"/>
      <c r="G244" s="25" t="str">
        <f t="shared" si="6"/>
        <v/>
      </c>
      <c r="H244" s="41"/>
    </row>
    <row r="245" spans="2:8" ht="39" hidden="1" x14ac:dyDescent="0.6">
      <c r="B245" s="50" t="s">
        <v>370</v>
      </c>
      <c r="C245" s="14" t="s">
        <v>371</v>
      </c>
      <c r="D245" s="22" t="s">
        <v>21</v>
      </c>
      <c r="E245" s="22"/>
      <c r="F245" s="38"/>
      <c r="G245" s="25">
        <f t="shared" si="6"/>
        <v>0</v>
      </c>
      <c r="H245" s="41"/>
    </row>
    <row r="246" spans="2:8" hidden="1" x14ac:dyDescent="0.6">
      <c r="B246" s="50"/>
      <c r="C246" s="14"/>
      <c r="D246" s="22"/>
      <c r="E246" s="22"/>
      <c r="F246" s="38"/>
      <c r="G246" s="25" t="str">
        <f t="shared" si="6"/>
        <v/>
      </c>
      <c r="H246" s="41"/>
    </row>
    <row r="247" spans="2:8" ht="39" hidden="1" x14ac:dyDescent="0.6">
      <c r="B247" s="50" t="s">
        <v>372</v>
      </c>
      <c r="C247" s="14" t="s">
        <v>373</v>
      </c>
      <c r="D247" s="22" t="s">
        <v>28</v>
      </c>
      <c r="E247" s="22"/>
      <c r="F247" s="38"/>
      <c r="G247" s="25">
        <f t="shared" si="6"/>
        <v>0</v>
      </c>
      <c r="H247" s="41"/>
    </row>
    <row r="248" spans="2:8" hidden="1" x14ac:dyDescent="0.6">
      <c r="B248" s="50"/>
      <c r="C248" s="14"/>
      <c r="D248" s="22"/>
      <c r="E248" s="22"/>
      <c r="F248" s="38"/>
      <c r="G248" s="25" t="str">
        <f t="shared" si="6"/>
        <v/>
      </c>
      <c r="H248" s="41"/>
    </row>
    <row r="249" spans="2:8" ht="39" hidden="1" x14ac:dyDescent="0.6">
      <c r="B249" s="50" t="s">
        <v>374</v>
      </c>
      <c r="C249" s="14" t="s">
        <v>375</v>
      </c>
      <c r="D249" s="22" t="s">
        <v>21</v>
      </c>
      <c r="E249" s="22"/>
      <c r="F249" s="38"/>
      <c r="G249" s="25">
        <f t="shared" si="6"/>
        <v>0</v>
      </c>
      <c r="H249" s="41"/>
    </row>
    <row r="250" spans="2:8" hidden="1" x14ac:dyDescent="0.6">
      <c r="B250" s="50"/>
      <c r="C250" s="14"/>
      <c r="D250" s="22"/>
      <c r="E250" s="22"/>
      <c r="F250" s="38"/>
      <c r="G250" s="25" t="str">
        <f t="shared" si="6"/>
        <v/>
      </c>
      <c r="H250" s="41"/>
    </row>
    <row r="251" spans="2:8" x14ac:dyDescent="0.6">
      <c r="B251" s="50"/>
      <c r="C251" s="14"/>
      <c r="D251" s="22"/>
      <c r="E251" s="22"/>
      <c r="F251" s="38"/>
      <c r="G251" s="25"/>
      <c r="H251" s="41"/>
    </row>
    <row r="252" spans="2:8" x14ac:dyDescent="0.6">
      <c r="B252" s="50"/>
      <c r="C252" s="14"/>
      <c r="D252" s="22"/>
      <c r="E252" s="22"/>
      <c r="F252" s="38"/>
      <c r="G252" s="25"/>
      <c r="H252" s="41"/>
    </row>
    <row r="253" spans="2:8" x14ac:dyDescent="0.6">
      <c r="B253" s="50"/>
      <c r="C253" s="14"/>
      <c r="D253" s="22"/>
      <c r="E253" s="22"/>
      <c r="F253" s="38"/>
      <c r="G253" s="25"/>
      <c r="H253" s="41"/>
    </row>
    <row r="254" spans="2:8" x14ac:dyDescent="0.6">
      <c r="B254" s="50"/>
      <c r="C254" s="14"/>
      <c r="D254" s="22"/>
      <c r="E254" s="22"/>
      <c r="F254" s="38"/>
      <c r="G254" s="25"/>
      <c r="H254" s="41"/>
    </row>
    <row r="255" spans="2:8" ht="12" customHeight="1" x14ac:dyDescent="0.6">
      <c r="B255" s="50"/>
      <c r="C255" s="14"/>
      <c r="D255" s="22"/>
      <c r="E255" s="23"/>
      <c r="F255" s="201"/>
      <c r="G255" s="25"/>
      <c r="H255" s="41"/>
    </row>
    <row r="256" spans="2:8" x14ac:dyDescent="0.6">
      <c r="B256" s="50"/>
      <c r="C256" s="14"/>
      <c r="D256" s="22"/>
      <c r="E256" s="22"/>
      <c r="F256" s="38"/>
      <c r="G256" s="25"/>
      <c r="H256" s="41"/>
    </row>
    <row r="257" spans="2:8" x14ac:dyDescent="0.6">
      <c r="B257" s="50"/>
      <c r="C257" s="14"/>
      <c r="D257" s="22"/>
      <c r="E257" s="22"/>
      <c r="F257" s="38"/>
      <c r="G257" s="25" t="str">
        <f t="shared" ref="G257:G272" si="7">IF(D257="","",E257*F257)</f>
        <v/>
      </c>
      <c r="H257" s="41"/>
    </row>
    <row r="258" spans="2:8" x14ac:dyDescent="0.6">
      <c r="B258" s="50"/>
      <c r="C258" s="14"/>
      <c r="D258" s="22"/>
      <c r="E258" s="22"/>
      <c r="F258" s="38"/>
      <c r="G258" s="25" t="str">
        <f t="shared" si="7"/>
        <v/>
      </c>
      <c r="H258" s="41"/>
    </row>
    <row r="259" spans="2:8" x14ac:dyDescent="0.6">
      <c r="B259" s="50"/>
      <c r="C259" s="14"/>
      <c r="D259" s="22"/>
      <c r="E259" s="22"/>
      <c r="F259" s="38"/>
      <c r="G259" s="25" t="str">
        <f t="shared" si="7"/>
        <v/>
      </c>
      <c r="H259" s="41"/>
    </row>
    <row r="260" spans="2:8" x14ac:dyDescent="0.6">
      <c r="B260" s="50"/>
      <c r="C260" s="14"/>
      <c r="D260" s="22"/>
      <c r="E260" s="22"/>
      <c r="F260" s="38"/>
      <c r="G260" s="25" t="str">
        <f t="shared" si="7"/>
        <v/>
      </c>
      <c r="H260" s="41"/>
    </row>
    <row r="261" spans="2:8" x14ac:dyDescent="0.6">
      <c r="B261" s="50"/>
      <c r="C261" s="14"/>
      <c r="D261" s="22"/>
      <c r="E261" s="22"/>
      <c r="F261" s="38"/>
      <c r="G261" s="25" t="str">
        <f t="shared" si="7"/>
        <v/>
      </c>
      <c r="H261" s="41"/>
    </row>
    <row r="262" spans="2:8" x14ac:dyDescent="0.6">
      <c r="B262" s="50"/>
      <c r="C262" s="14"/>
      <c r="D262" s="22"/>
      <c r="E262" s="22"/>
      <c r="F262" s="38"/>
      <c r="G262" s="25" t="str">
        <f t="shared" si="7"/>
        <v/>
      </c>
      <c r="H262" s="41"/>
    </row>
    <row r="263" spans="2:8" x14ac:dyDescent="0.6">
      <c r="B263" s="50"/>
      <c r="C263" s="14"/>
      <c r="D263" s="22"/>
      <c r="E263" s="22"/>
      <c r="F263" s="38"/>
      <c r="G263" s="25" t="str">
        <f t="shared" si="7"/>
        <v/>
      </c>
      <c r="H263" s="41"/>
    </row>
    <row r="264" spans="2:8" x14ac:dyDescent="0.6">
      <c r="B264" s="50"/>
      <c r="C264" s="14"/>
      <c r="D264" s="22"/>
      <c r="E264" s="22"/>
      <c r="F264" s="38"/>
      <c r="G264" s="25" t="str">
        <f t="shared" si="7"/>
        <v/>
      </c>
      <c r="H264" s="41"/>
    </row>
    <row r="265" spans="2:8" x14ac:dyDescent="0.6">
      <c r="B265" s="50"/>
      <c r="C265" s="14"/>
      <c r="D265" s="22"/>
      <c r="E265" s="22"/>
      <c r="F265" s="38"/>
      <c r="G265" s="25" t="str">
        <f t="shared" si="7"/>
        <v/>
      </c>
      <c r="H265" s="41"/>
    </row>
    <row r="266" spans="2:8" x14ac:dyDescent="0.6">
      <c r="B266" s="50"/>
      <c r="C266" s="14"/>
      <c r="D266" s="22"/>
      <c r="E266" s="22"/>
      <c r="F266" s="38"/>
      <c r="G266" s="25" t="str">
        <f t="shared" si="7"/>
        <v/>
      </c>
      <c r="H266" s="41"/>
    </row>
    <row r="267" spans="2:8" x14ac:dyDescent="0.6">
      <c r="B267" s="50"/>
      <c r="C267" s="14"/>
      <c r="D267" s="22"/>
      <c r="E267" s="22"/>
      <c r="F267" s="38"/>
      <c r="G267" s="25" t="str">
        <f t="shared" si="7"/>
        <v/>
      </c>
      <c r="H267" s="41"/>
    </row>
    <row r="268" spans="2:8" x14ac:dyDescent="0.6">
      <c r="B268" s="50"/>
      <c r="C268" s="14"/>
      <c r="D268" s="22"/>
      <c r="E268" s="22"/>
      <c r="F268" s="38"/>
      <c r="G268" s="25" t="str">
        <f t="shared" si="7"/>
        <v/>
      </c>
      <c r="H268" s="41"/>
    </row>
    <row r="269" spans="2:8" x14ac:dyDescent="0.6">
      <c r="B269" s="50"/>
      <c r="C269" s="14"/>
      <c r="D269" s="22"/>
      <c r="E269" s="22"/>
      <c r="F269" s="38"/>
      <c r="G269" s="25" t="str">
        <f t="shared" si="7"/>
        <v/>
      </c>
      <c r="H269" s="41"/>
    </row>
    <row r="270" spans="2:8" x14ac:dyDescent="0.6">
      <c r="B270" s="50"/>
      <c r="C270" s="14"/>
      <c r="D270" s="22"/>
      <c r="E270" s="22"/>
      <c r="F270" s="38"/>
      <c r="G270" s="25" t="str">
        <f t="shared" si="7"/>
        <v/>
      </c>
      <c r="H270" s="41"/>
    </row>
    <row r="271" spans="2:8" x14ac:dyDescent="0.6">
      <c r="B271" s="50"/>
      <c r="C271" s="14"/>
      <c r="D271" s="22"/>
      <c r="E271" s="22"/>
      <c r="F271" s="38"/>
      <c r="G271" s="25" t="str">
        <f t="shared" si="7"/>
        <v/>
      </c>
      <c r="H271" s="41"/>
    </row>
    <row r="272" spans="2:8" x14ac:dyDescent="0.6">
      <c r="B272" s="50"/>
      <c r="C272" s="14"/>
      <c r="D272" s="22"/>
      <c r="E272" s="22"/>
      <c r="F272" s="38"/>
      <c r="G272" s="25" t="str">
        <f t="shared" si="7"/>
        <v/>
      </c>
      <c r="H272" s="41"/>
    </row>
    <row r="273" spans="2:8" s="28" customFormat="1" ht="24.95" customHeight="1" x14ac:dyDescent="0.6">
      <c r="B273" s="29" t="str">
        <f>B10</f>
        <v>C1.4</v>
      </c>
      <c r="C273" s="30" t="s">
        <v>173</v>
      </c>
      <c r="D273" s="31"/>
      <c r="E273" s="32"/>
      <c r="F273" s="31"/>
      <c r="G273" s="33">
        <f>SUM(G217:G272)</f>
        <v>227500</v>
      </c>
      <c r="H273" s="34"/>
    </row>
  </sheetData>
  <mergeCells count="25">
    <mergeCell ref="E1:G1"/>
    <mergeCell ref="B5:F7"/>
    <mergeCell ref="G4:G7"/>
    <mergeCell ref="B4:F4"/>
    <mergeCell ref="B74:D74"/>
    <mergeCell ref="E74:G76"/>
    <mergeCell ref="B75:D75"/>
    <mergeCell ref="B76:D76"/>
    <mergeCell ref="B77:F77"/>
    <mergeCell ref="G77:G80"/>
    <mergeCell ref="B78:F80"/>
    <mergeCell ref="B151:D151"/>
    <mergeCell ref="E151:G153"/>
    <mergeCell ref="B152:D152"/>
    <mergeCell ref="B153:D153"/>
    <mergeCell ref="B212:F212"/>
    <mergeCell ref="G212:G215"/>
    <mergeCell ref="B213:F215"/>
    <mergeCell ref="B154:F154"/>
    <mergeCell ref="G154:G157"/>
    <mergeCell ref="B155:F157"/>
    <mergeCell ref="B209:D209"/>
    <mergeCell ref="E209:G211"/>
    <mergeCell ref="B210:D210"/>
    <mergeCell ref="B211:D211"/>
  </mergeCells>
  <phoneticPr fontId="16" type="noConversion"/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</headerFooter>
  <rowBreaks count="2" manualBreakCount="2">
    <brk id="73" max="16383" man="1"/>
    <brk id="208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2">
    <pageSetUpPr fitToPage="1"/>
  </sheetPr>
  <dimension ref="B1:I436"/>
  <sheetViews>
    <sheetView view="pageBreakPreview" zoomScaleNormal="125" zoomScaleSheetLayoutView="100" zoomScalePageLayoutView="125" workbookViewId="0">
      <selection activeCell="C392" sqref="C392"/>
    </sheetView>
  </sheetViews>
  <sheetFormatPr defaultColWidth="8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8.86328125" style="1"/>
  </cols>
  <sheetData>
    <row r="1" spans="2:9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9" x14ac:dyDescent="0.6">
      <c r="B2" s="101" t="str">
        <f>Client2</f>
        <v>Department of Transport</v>
      </c>
    </row>
    <row r="3" spans="2:9" x14ac:dyDescent="0.6">
      <c r="B3" s="3"/>
    </row>
    <row r="4" spans="2:9" ht="12.75" customHeight="1" x14ac:dyDescent="0.6">
      <c r="B4" s="376" t="s">
        <v>8</v>
      </c>
      <c r="C4" s="377"/>
      <c r="D4" s="377"/>
      <c r="E4" s="377"/>
      <c r="F4" s="377"/>
      <c r="G4" s="380" t="str">
        <f>"CHAPTER "&amp;B10</f>
        <v>CHAPTER C2.1</v>
      </c>
      <c r="H4" s="6"/>
    </row>
    <row r="5" spans="2:9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81"/>
      <c r="H5" s="8"/>
    </row>
    <row r="6" spans="2:9" ht="12.75" customHeight="1" x14ac:dyDescent="0.6">
      <c r="B6" s="369"/>
      <c r="C6" s="370"/>
      <c r="D6" s="370"/>
      <c r="E6" s="370"/>
      <c r="F6" s="370"/>
      <c r="G6" s="381"/>
      <c r="H6" s="8"/>
    </row>
    <row r="7" spans="2:9" s="9" customFormat="1" ht="7.5" customHeight="1" x14ac:dyDescent="0.6">
      <c r="B7" s="371"/>
      <c r="C7" s="372"/>
      <c r="D7" s="372"/>
      <c r="E7" s="372"/>
      <c r="F7" s="372"/>
      <c r="G7" s="382"/>
      <c r="H7" s="12"/>
    </row>
    <row r="8" spans="2:9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9" x14ac:dyDescent="0.6">
      <c r="B9" s="50"/>
      <c r="C9" s="14"/>
      <c r="D9" s="15"/>
      <c r="E9" s="15"/>
      <c r="F9" s="16"/>
      <c r="G9" s="25" t="str">
        <f t="shared" ref="G9:G40" si="0">IF(D9="","",E9*F9)</f>
        <v/>
      </c>
      <c r="H9" s="18"/>
    </row>
    <row r="10" spans="2:9" ht="26" x14ac:dyDescent="0.6">
      <c r="B10" s="77" t="s">
        <v>376</v>
      </c>
      <c r="C10" s="20" t="s">
        <v>377</v>
      </c>
      <c r="D10" s="15"/>
      <c r="E10" s="15"/>
      <c r="F10" s="16"/>
      <c r="G10" s="25" t="str">
        <f t="shared" si="0"/>
        <v/>
      </c>
      <c r="H10" s="18"/>
    </row>
    <row r="11" spans="2:9" x14ac:dyDescent="0.6">
      <c r="B11" s="50"/>
      <c r="C11" s="14"/>
      <c r="D11" s="15"/>
      <c r="E11" s="15"/>
      <c r="F11" s="16"/>
      <c r="G11" s="25" t="str">
        <f t="shared" si="0"/>
        <v/>
      </c>
      <c r="H11" s="18"/>
    </row>
    <row r="12" spans="2:9" ht="26" hidden="1" x14ac:dyDescent="0.6">
      <c r="B12" s="190" t="s">
        <v>378</v>
      </c>
      <c r="C12" s="20" t="s">
        <v>379</v>
      </c>
      <c r="D12" s="15"/>
      <c r="E12" s="15"/>
      <c r="F12" s="16"/>
      <c r="G12" s="25" t="str">
        <f t="shared" si="0"/>
        <v/>
      </c>
      <c r="H12" s="18"/>
    </row>
    <row r="13" spans="2:9" hidden="1" x14ac:dyDescent="0.6">
      <c r="B13" s="63"/>
      <c r="C13" s="14"/>
      <c r="D13" s="15"/>
      <c r="E13" s="15"/>
      <c r="F13" s="16"/>
      <c r="G13" s="25" t="str">
        <f t="shared" si="0"/>
        <v/>
      </c>
      <c r="H13" s="18"/>
    </row>
    <row r="14" spans="2:9" hidden="1" x14ac:dyDescent="0.6">
      <c r="B14" s="50" t="s">
        <v>380</v>
      </c>
      <c r="C14" s="14" t="s">
        <v>381</v>
      </c>
      <c r="D14" s="22" t="s">
        <v>28</v>
      </c>
      <c r="E14" s="23"/>
      <c r="F14" s="24">
        <v>100000</v>
      </c>
      <c r="G14" s="25">
        <f t="shared" si="0"/>
        <v>0</v>
      </c>
      <c r="H14" s="62"/>
    </row>
    <row r="15" spans="2:9" hidden="1" x14ac:dyDescent="0.6">
      <c r="B15" s="63"/>
      <c r="C15" s="14"/>
      <c r="D15" s="15"/>
      <c r="E15" s="26"/>
      <c r="F15" s="16"/>
      <c r="G15" s="25" t="str">
        <f t="shared" si="0"/>
        <v/>
      </c>
      <c r="H15" s="18"/>
    </row>
    <row r="16" spans="2:9" ht="26" hidden="1" x14ac:dyDescent="0.6">
      <c r="B16" s="50" t="s">
        <v>382</v>
      </c>
      <c r="C16" s="14" t="s">
        <v>383</v>
      </c>
      <c r="D16" s="22" t="s">
        <v>316</v>
      </c>
      <c r="E16" s="23"/>
      <c r="F16" s="24">
        <v>13500000</v>
      </c>
      <c r="G16" s="25">
        <f t="shared" si="0"/>
        <v>0</v>
      </c>
      <c r="H16" s="18"/>
      <c r="I16" s="226"/>
    </row>
    <row r="17" spans="2:8" hidden="1" x14ac:dyDescent="0.6">
      <c r="B17" s="63"/>
      <c r="C17" s="14"/>
      <c r="D17" s="15"/>
      <c r="E17" s="26"/>
      <c r="F17" s="16"/>
      <c r="G17" s="25" t="str">
        <f t="shared" si="0"/>
        <v/>
      </c>
      <c r="H17" s="65"/>
    </row>
    <row r="18" spans="2:8" ht="26" hidden="1" x14ac:dyDescent="0.6">
      <c r="B18" s="50" t="s">
        <v>384</v>
      </c>
      <c r="C18" s="153" t="s">
        <v>385</v>
      </c>
      <c r="D18" s="22" t="s">
        <v>73</v>
      </c>
      <c r="E18" s="23"/>
      <c r="F18" s="201">
        <v>0.1</v>
      </c>
      <c r="G18" s="25">
        <f t="shared" si="0"/>
        <v>0</v>
      </c>
      <c r="H18" s="68"/>
    </row>
    <row r="19" spans="2:8" hidden="1" x14ac:dyDescent="0.6">
      <c r="B19" s="63"/>
      <c r="C19" s="152"/>
      <c r="D19" s="66"/>
      <c r="E19" s="26"/>
      <c r="F19" s="67"/>
      <c r="G19" s="25" t="str">
        <f t="shared" si="0"/>
        <v/>
      </c>
      <c r="H19" s="68"/>
    </row>
    <row r="20" spans="2:8" ht="26" hidden="1" x14ac:dyDescent="0.6">
      <c r="B20" s="50" t="s">
        <v>386</v>
      </c>
      <c r="C20" s="14" t="s">
        <v>387</v>
      </c>
      <c r="D20" s="22" t="s">
        <v>316</v>
      </c>
      <c r="E20" s="26"/>
      <c r="F20" s="69"/>
      <c r="G20" s="25">
        <f t="shared" si="0"/>
        <v>0</v>
      </c>
      <c r="H20" s="68"/>
    </row>
    <row r="21" spans="2:8" hidden="1" x14ac:dyDescent="0.6">
      <c r="B21" s="63"/>
      <c r="C21" s="152"/>
      <c r="D21" s="66"/>
      <c r="E21" s="26"/>
      <c r="F21" s="67"/>
      <c r="G21" s="25" t="str">
        <f t="shared" si="0"/>
        <v/>
      </c>
      <c r="H21" s="68"/>
    </row>
    <row r="22" spans="2:8" hidden="1" x14ac:dyDescent="0.6">
      <c r="B22" s="63" t="s">
        <v>388</v>
      </c>
      <c r="C22" s="14" t="s">
        <v>389</v>
      </c>
      <c r="D22" s="66"/>
      <c r="E22" s="26"/>
      <c r="F22" s="64"/>
      <c r="G22" s="25" t="str">
        <f t="shared" si="0"/>
        <v/>
      </c>
      <c r="H22" s="68"/>
    </row>
    <row r="23" spans="2:8" hidden="1" x14ac:dyDescent="0.6">
      <c r="B23" s="63"/>
      <c r="C23" s="152"/>
      <c r="D23" s="66"/>
      <c r="E23" s="26"/>
      <c r="F23" s="67"/>
      <c r="G23" s="25" t="str">
        <f t="shared" si="0"/>
        <v/>
      </c>
      <c r="H23" s="68"/>
    </row>
    <row r="24" spans="2:8" ht="26" hidden="1" x14ac:dyDescent="0.6">
      <c r="B24" s="50" t="s">
        <v>390</v>
      </c>
      <c r="C24" s="14" t="s">
        <v>391</v>
      </c>
      <c r="D24" s="22" t="s">
        <v>316</v>
      </c>
      <c r="E24" s="26"/>
      <c r="F24" s="16"/>
      <c r="G24" s="25">
        <f t="shared" si="0"/>
        <v>0</v>
      </c>
      <c r="H24" s="18"/>
    </row>
    <row r="25" spans="2:8" hidden="1" x14ac:dyDescent="0.6">
      <c r="B25" s="63"/>
      <c r="C25" s="14"/>
      <c r="D25" s="15"/>
      <c r="E25" s="26"/>
      <c r="F25" s="16"/>
      <c r="G25" s="25" t="str">
        <f t="shared" si="0"/>
        <v/>
      </c>
      <c r="H25" s="18"/>
    </row>
    <row r="26" spans="2:8" ht="26" hidden="1" x14ac:dyDescent="0.6">
      <c r="B26" s="50" t="s">
        <v>392</v>
      </c>
      <c r="C26" s="14" t="s">
        <v>393</v>
      </c>
      <c r="D26" s="22" t="s">
        <v>73</v>
      </c>
      <c r="E26" s="26"/>
      <c r="F26" s="69"/>
      <c r="G26" s="25">
        <f t="shared" si="0"/>
        <v>0</v>
      </c>
      <c r="H26" s="62"/>
    </row>
    <row r="27" spans="2:8" hidden="1" x14ac:dyDescent="0.6">
      <c r="B27" s="63"/>
      <c r="C27" s="14"/>
      <c r="D27" s="15"/>
      <c r="E27" s="26"/>
      <c r="F27" s="69"/>
      <c r="G27" s="25" t="str">
        <f t="shared" si="0"/>
        <v/>
      </c>
      <c r="H27" s="18"/>
    </row>
    <row r="28" spans="2:8" hidden="1" x14ac:dyDescent="0.6">
      <c r="B28" s="50" t="s">
        <v>394</v>
      </c>
      <c r="C28" s="14" t="s">
        <v>395</v>
      </c>
      <c r="D28" s="22" t="s">
        <v>316</v>
      </c>
      <c r="E28" s="26"/>
      <c r="F28" s="64"/>
      <c r="G28" s="25">
        <f t="shared" si="0"/>
        <v>0</v>
      </c>
      <c r="H28" s="18"/>
    </row>
    <row r="29" spans="2:8" hidden="1" x14ac:dyDescent="0.6">
      <c r="B29" s="63"/>
      <c r="C29" s="14"/>
      <c r="D29" s="15"/>
      <c r="E29" s="26"/>
      <c r="F29" s="27"/>
      <c r="G29" s="25" t="str">
        <f t="shared" si="0"/>
        <v/>
      </c>
      <c r="H29" s="18"/>
    </row>
    <row r="30" spans="2:8" ht="26" hidden="1" x14ac:dyDescent="0.6">
      <c r="B30" s="50" t="s">
        <v>396</v>
      </c>
      <c r="C30" s="14" t="s">
        <v>397</v>
      </c>
      <c r="D30" s="22" t="s">
        <v>73</v>
      </c>
      <c r="E30" s="26"/>
      <c r="F30" s="27"/>
      <c r="G30" s="25">
        <f t="shared" si="0"/>
        <v>0</v>
      </c>
      <c r="H30" s="18"/>
    </row>
    <row r="31" spans="2:8" hidden="1" x14ac:dyDescent="0.6">
      <c r="B31" s="63"/>
      <c r="C31" s="14"/>
      <c r="D31" s="15"/>
      <c r="E31" s="26"/>
      <c r="F31" s="27"/>
      <c r="G31" s="25" t="str">
        <f t="shared" si="0"/>
        <v/>
      </c>
      <c r="H31" s="18"/>
    </row>
    <row r="32" spans="2:8" ht="26" hidden="1" x14ac:dyDescent="0.6">
      <c r="B32" s="50" t="s">
        <v>398</v>
      </c>
      <c r="C32" s="14" t="s">
        <v>399</v>
      </c>
      <c r="D32" s="22" t="s">
        <v>400</v>
      </c>
      <c r="E32" s="26"/>
      <c r="F32" s="69"/>
      <c r="G32" s="25">
        <f t="shared" si="0"/>
        <v>0</v>
      </c>
      <c r="H32" s="62"/>
    </row>
    <row r="33" spans="2:8" hidden="1" x14ac:dyDescent="0.6">
      <c r="B33" s="63"/>
      <c r="C33" s="14"/>
      <c r="D33" s="15"/>
      <c r="E33" s="26"/>
      <c r="F33" s="27"/>
      <c r="G33" s="25" t="str">
        <f t="shared" si="0"/>
        <v/>
      </c>
      <c r="H33" s="18"/>
    </row>
    <row r="34" spans="2:8" hidden="1" x14ac:dyDescent="0.6">
      <c r="B34" s="50" t="s">
        <v>401</v>
      </c>
      <c r="C34" s="14" t="s">
        <v>402</v>
      </c>
      <c r="D34" s="22" t="s">
        <v>28</v>
      </c>
      <c r="E34" s="26"/>
      <c r="F34" s="64"/>
      <c r="G34" s="25">
        <f t="shared" si="0"/>
        <v>0</v>
      </c>
      <c r="H34" s="18"/>
    </row>
    <row r="35" spans="2:8" hidden="1" x14ac:dyDescent="0.6">
      <c r="B35" s="63"/>
      <c r="C35" s="14"/>
      <c r="D35" s="15"/>
      <c r="E35" s="15"/>
      <c r="F35" s="16"/>
      <c r="G35" s="25" t="str">
        <f t="shared" si="0"/>
        <v/>
      </c>
      <c r="H35" s="18"/>
    </row>
    <row r="36" spans="2:8" hidden="1" x14ac:dyDescent="0.6">
      <c r="B36" s="50" t="s">
        <v>403</v>
      </c>
      <c r="C36" s="14" t="s">
        <v>404</v>
      </c>
      <c r="D36" s="15"/>
      <c r="E36" s="15"/>
      <c r="F36" s="69"/>
      <c r="G36" s="25" t="str">
        <f t="shared" si="0"/>
        <v/>
      </c>
      <c r="H36" s="18"/>
    </row>
    <row r="37" spans="2:8" hidden="1" x14ac:dyDescent="0.6">
      <c r="B37" s="63"/>
      <c r="C37" s="14"/>
      <c r="D37" s="15"/>
      <c r="E37" s="15"/>
      <c r="F37" s="69"/>
      <c r="G37" s="25" t="str">
        <f t="shared" si="0"/>
        <v/>
      </c>
      <c r="H37" s="18"/>
    </row>
    <row r="38" spans="2:8" hidden="1" x14ac:dyDescent="0.6">
      <c r="B38" s="50" t="s">
        <v>405</v>
      </c>
      <c r="C38" s="14" t="s">
        <v>406</v>
      </c>
      <c r="D38" s="22" t="s">
        <v>316</v>
      </c>
      <c r="E38" s="15"/>
      <c r="F38" s="69"/>
      <c r="G38" s="25">
        <f t="shared" si="0"/>
        <v>0</v>
      </c>
      <c r="H38" s="18"/>
    </row>
    <row r="39" spans="2:8" hidden="1" x14ac:dyDescent="0.6">
      <c r="B39" s="63"/>
      <c r="C39" s="14"/>
      <c r="D39" s="15"/>
      <c r="E39" s="15"/>
      <c r="F39" s="69"/>
      <c r="G39" s="25" t="str">
        <f t="shared" si="0"/>
        <v/>
      </c>
      <c r="H39" s="18"/>
    </row>
    <row r="40" spans="2:8" ht="26" hidden="1" x14ac:dyDescent="0.6">
      <c r="B40" s="50" t="s">
        <v>407</v>
      </c>
      <c r="C40" s="14" t="s">
        <v>408</v>
      </c>
      <c r="D40" s="22" t="s">
        <v>73</v>
      </c>
      <c r="E40" s="15"/>
      <c r="F40" s="72"/>
      <c r="G40" s="25">
        <f t="shared" si="0"/>
        <v>0</v>
      </c>
      <c r="H40" s="18"/>
    </row>
    <row r="41" spans="2:8" hidden="1" x14ac:dyDescent="0.6">
      <c r="B41" s="63"/>
      <c r="C41" s="14"/>
      <c r="D41" s="15"/>
      <c r="E41" s="15"/>
      <c r="F41" s="69"/>
      <c r="G41" s="25" t="str">
        <f t="shared" ref="G41:G66" si="1">IF(D41="","",E41*F41)</f>
        <v/>
      </c>
      <c r="H41" s="18"/>
    </row>
    <row r="42" spans="2:8" hidden="1" x14ac:dyDescent="0.6">
      <c r="B42" s="50" t="s">
        <v>409</v>
      </c>
      <c r="C42" s="14" t="s">
        <v>410</v>
      </c>
      <c r="D42" s="22" t="s">
        <v>28</v>
      </c>
      <c r="E42" s="15"/>
      <c r="F42" s="69"/>
      <c r="G42" s="25">
        <f t="shared" si="1"/>
        <v>0</v>
      </c>
      <c r="H42" s="18"/>
    </row>
    <row r="43" spans="2:8" hidden="1" x14ac:dyDescent="0.6">
      <c r="B43" s="63"/>
      <c r="C43" s="14"/>
      <c r="D43" s="15"/>
      <c r="E43" s="15"/>
      <c r="F43" s="69"/>
      <c r="G43" s="25" t="str">
        <f t="shared" si="1"/>
        <v/>
      </c>
      <c r="H43" s="18"/>
    </row>
    <row r="44" spans="2:8" hidden="1" x14ac:dyDescent="0.6">
      <c r="B44" s="50" t="s">
        <v>411</v>
      </c>
      <c r="C44" s="14" t="s">
        <v>412</v>
      </c>
      <c r="D44" s="66"/>
      <c r="E44" s="66"/>
      <c r="F44" s="69"/>
      <c r="G44" s="25" t="str">
        <f t="shared" si="1"/>
        <v/>
      </c>
      <c r="H44" s="68"/>
    </row>
    <row r="45" spans="2:8" hidden="1" x14ac:dyDescent="0.6">
      <c r="B45" s="63"/>
      <c r="C45" s="14"/>
      <c r="D45" s="15"/>
      <c r="E45" s="15"/>
      <c r="F45" s="69"/>
      <c r="G45" s="25" t="str">
        <f t="shared" si="1"/>
        <v/>
      </c>
      <c r="H45" s="18"/>
    </row>
    <row r="46" spans="2:8" hidden="1" x14ac:dyDescent="0.6">
      <c r="B46" s="50" t="s">
        <v>413</v>
      </c>
      <c r="C46" s="152" t="s">
        <v>414</v>
      </c>
      <c r="D46" s="66"/>
      <c r="E46" s="66"/>
      <c r="F46" s="69"/>
      <c r="G46" s="25" t="str">
        <f t="shared" si="1"/>
        <v/>
      </c>
      <c r="H46" s="73"/>
    </row>
    <row r="47" spans="2:8" hidden="1" x14ac:dyDescent="0.6">
      <c r="B47" s="63"/>
      <c r="C47" s="152"/>
      <c r="D47" s="66"/>
      <c r="E47" s="66"/>
      <c r="F47" s="69"/>
      <c r="G47" s="25" t="str">
        <f t="shared" si="1"/>
        <v/>
      </c>
      <c r="H47" s="68"/>
    </row>
    <row r="48" spans="2:8" ht="13.5" hidden="1" x14ac:dyDescent="0.6">
      <c r="B48" s="63" t="s">
        <v>109</v>
      </c>
      <c r="C48" s="14" t="s">
        <v>415</v>
      </c>
      <c r="D48" s="22" t="s">
        <v>400</v>
      </c>
      <c r="E48" s="15"/>
      <c r="F48" s="69"/>
      <c r="G48" s="25">
        <f t="shared" si="1"/>
        <v>0</v>
      </c>
      <c r="H48" s="18"/>
    </row>
    <row r="49" spans="2:8" hidden="1" x14ac:dyDescent="0.6">
      <c r="B49" s="63"/>
      <c r="C49" s="14"/>
      <c r="D49" s="15"/>
      <c r="E49" s="15"/>
      <c r="F49" s="69"/>
      <c r="G49" s="25" t="str">
        <f t="shared" si="1"/>
        <v/>
      </c>
      <c r="H49" s="18"/>
    </row>
    <row r="50" spans="2:8" ht="13.5" hidden="1" x14ac:dyDescent="0.6">
      <c r="B50" s="95" t="s">
        <v>112</v>
      </c>
      <c r="C50" s="14" t="s">
        <v>416</v>
      </c>
      <c r="D50" s="22" t="s">
        <v>400</v>
      </c>
      <c r="E50" s="15"/>
      <c r="F50" s="69"/>
      <c r="G50" s="25">
        <f t="shared" si="1"/>
        <v>0</v>
      </c>
      <c r="H50" s="18"/>
    </row>
    <row r="51" spans="2:8" hidden="1" x14ac:dyDescent="0.6">
      <c r="B51" s="63"/>
      <c r="C51" s="14"/>
      <c r="D51" s="15"/>
      <c r="E51" s="15"/>
      <c r="F51" s="69"/>
      <c r="G51" s="25" t="str">
        <f t="shared" si="1"/>
        <v/>
      </c>
      <c r="H51" s="18"/>
    </row>
    <row r="52" spans="2:8" ht="26" hidden="1" x14ac:dyDescent="0.6">
      <c r="B52" s="63" t="s">
        <v>136</v>
      </c>
      <c r="C52" s="14" t="s">
        <v>417</v>
      </c>
      <c r="D52" s="22" t="s">
        <v>400</v>
      </c>
      <c r="E52" s="15"/>
      <c r="F52" s="16"/>
      <c r="G52" s="25">
        <f t="shared" si="1"/>
        <v>0</v>
      </c>
      <c r="H52" s="18"/>
    </row>
    <row r="53" spans="2:8" hidden="1" x14ac:dyDescent="0.6">
      <c r="B53" s="50"/>
      <c r="C53" s="14"/>
      <c r="D53" s="15"/>
      <c r="E53" s="15"/>
      <c r="F53" s="16"/>
      <c r="G53" s="25" t="str">
        <f t="shared" si="1"/>
        <v/>
      </c>
    </row>
    <row r="54" spans="2:8" hidden="1" x14ac:dyDescent="0.6">
      <c r="B54" s="50" t="s">
        <v>418</v>
      </c>
      <c r="C54" s="152" t="s">
        <v>419</v>
      </c>
      <c r="D54" s="15"/>
      <c r="E54" s="15"/>
      <c r="F54" s="16"/>
      <c r="G54" s="25" t="str">
        <f t="shared" si="1"/>
        <v/>
      </c>
    </row>
    <row r="55" spans="2:8" hidden="1" x14ac:dyDescent="0.6">
      <c r="B55" s="50"/>
      <c r="C55" s="14"/>
      <c r="D55" s="15"/>
      <c r="E55" s="15"/>
      <c r="F55" s="16"/>
      <c r="G55" s="25" t="str">
        <f t="shared" si="1"/>
        <v/>
      </c>
    </row>
    <row r="56" spans="2:8" ht="13.5" hidden="1" x14ac:dyDescent="0.6">
      <c r="B56" s="63" t="s">
        <v>109</v>
      </c>
      <c r="C56" s="14" t="s">
        <v>415</v>
      </c>
      <c r="D56" s="22" t="s">
        <v>400</v>
      </c>
      <c r="E56" s="15"/>
      <c r="F56" s="16"/>
      <c r="G56" s="25">
        <f t="shared" si="1"/>
        <v>0</v>
      </c>
    </row>
    <row r="57" spans="2:8" hidden="1" x14ac:dyDescent="0.6">
      <c r="B57" s="63"/>
      <c r="C57" s="14"/>
      <c r="D57" s="15"/>
      <c r="E57" s="15"/>
      <c r="F57" s="16"/>
      <c r="G57" s="25" t="str">
        <f t="shared" si="1"/>
        <v/>
      </c>
    </row>
    <row r="58" spans="2:8" ht="13.5" hidden="1" x14ac:dyDescent="0.6">
      <c r="B58" s="95" t="s">
        <v>112</v>
      </c>
      <c r="C58" s="14" t="s">
        <v>416</v>
      </c>
      <c r="D58" s="22" t="s">
        <v>400</v>
      </c>
      <c r="E58" s="23"/>
      <c r="F58" s="24"/>
      <c r="G58" s="25">
        <f t="shared" si="1"/>
        <v>0</v>
      </c>
    </row>
    <row r="59" spans="2:8" hidden="1" x14ac:dyDescent="0.6">
      <c r="B59" s="63"/>
      <c r="C59" s="14"/>
      <c r="D59" s="15"/>
      <c r="E59" s="26"/>
      <c r="F59" s="16"/>
      <c r="G59" s="25" t="str">
        <f t="shared" si="1"/>
        <v/>
      </c>
    </row>
    <row r="60" spans="2:8" ht="26" hidden="1" x14ac:dyDescent="0.6">
      <c r="B60" s="63" t="s">
        <v>136</v>
      </c>
      <c r="C60" s="14" t="s">
        <v>420</v>
      </c>
      <c r="D60" s="22" t="s">
        <v>400</v>
      </c>
      <c r="E60" s="26"/>
      <c r="F60" s="64"/>
      <c r="G60" s="25">
        <f t="shared" si="1"/>
        <v>0</v>
      </c>
    </row>
    <row r="61" spans="2:8" hidden="1" x14ac:dyDescent="0.6">
      <c r="B61" s="63"/>
      <c r="C61" s="14"/>
      <c r="D61" s="22"/>
      <c r="E61" s="26"/>
      <c r="F61" s="64"/>
      <c r="G61" s="25" t="str">
        <f t="shared" si="1"/>
        <v/>
      </c>
    </row>
    <row r="62" spans="2:8" hidden="1" x14ac:dyDescent="0.6">
      <c r="B62" s="63"/>
      <c r="C62" s="14"/>
      <c r="D62" s="22"/>
      <c r="E62" s="26"/>
      <c r="F62" s="64"/>
      <c r="G62" s="25" t="str">
        <f t="shared" si="1"/>
        <v/>
      </c>
    </row>
    <row r="63" spans="2:8" hidden="1" x14ac:dyDescent="0.6">
      <c r="B63" s="63"/>
      <c r="C63" s="14"/>
      <c r="D63" s="22"/>
      <c r="E63" s="26"/>
      <c r="F63" s="64"/>
      <c r="G63" s="25" t="str">
        <f t="shared" si="1"/>
        <v/>
      </c>
    </row>
    <row r="64" spans="2:8" hidden="1" x14ac:dyDescent="0.6">
      <c r="B64" s="63"/>
      <c r="C64" s="14"/>
      <c r="D64" s="22"/>
      <c r="E64" s="26"/>
      <c r="F64" s="64"/>
      <c r="G64" s="25" t="str">
        <f t="shared" si="1"/>
        <v/>
      </c>
    </row>
    <row r="65" spans="2:8" hidden="1" x14ac:dyDescent="0.6">
      <c r="B65" s="63"/>
      <c r="C65" s="14"/>
      <c r="D65" s="22"/>
      <c r="E65" s="26"/>
      <c r="F65" s="64"/>
      <c r="G65" s="25" t="str">
        <f t="shared" si="1"/>
        <v/>
      </c>
    </row>
    <row r="66" spans="2:8" x14ac:dyDescent="0.6">
      <c r="B66" s="63"/>
      <c r="C66" s="14"/>
      <c r="D66" s="15"/>
      <c r="E66" s="26"/>
      <c r="F66" s="16"/>
      <c r="G66" s="25" t="str">
        <f t="shared" si="1"/>
        <v/>
      </c>
    </row>
    <row r="67" spans="2:8" s="28" customFormat="1" ht="20.25" customHeight="1" x14ac:dyDescent="0.6">
      <c r="B67" s="154" t="str">
        <f>$B$10</f>
        <v>C2.1</v>
      </c>
      <c r="C67" s="30" t="s">
        <v>78</v>
      </c>
      <c r="D67" s="31"/>
      <c r="E67" s="32"/>
      <c r="F67" s="31"/>
      <c r="G67" s="33">
        <f>SUM(G9:G66)</f>
        <v>0</v>
      </c>
      <c r="H67" s="34"/>
    </row>
    <row r="68" spans="2:8" hidden="1" x14ac:dyDescent="0.6">
      <c r="B68" s="367" t="str">
        <f>Client1</f>
        <v>Province of KwaZulu-Natal</v>
      </c>
      <c r="C68" s="367"/>
      <c r="D68" s="367"/>
      <c r="E68" s="365" t="str">
        <f>"Contract No. "&amp;ContractNo</f>
        <v>Contract No. ZNB00904/00000/00/HOD/INF/21/T</v>
      </c>
      <c r="F68" s="365"/>
      <c r="G68" s="365"/>
    </row>
    <row r="69" spans="2:8" hidden="1" x14ac:dyDescent="0.6">
      <c r="B69" s="367" t="str">
        <f>Client2</f>
        <v>Department of Transport</v>
      </c>
      <c r="C69" s="367"/>
      <c r="D69" s="367"/>
      <c r="E69" s="365"/>
      <c r="F69" s="365"/>
      <c r="G69" s="365"/>
    </row>
    <row r="70" spans="2:8" hidden="1" x14ac:dyDescent="0.6">
      <c r="B70" s="368"/>
      <c r="C70" s="368"/>
      <c r="D70" s="368"/>
      <c r="E70" s="366"/>
      <c r="F70" s="366"/>
      <c r="G70" s="366"/>
    </row>
    <row r="71" spans="2:8" hidden="1" x14ac:dyDescent="0.6">
      <c r="B71" s="376" t="s">
        <v>8</v>
      </c>
      <c r="C71" s="377"/>
      <c r="D71" s="377"/>
      <c r="E71" s="377"/>
      <c r="F71" s="377"/>
      <c r="G71" s="378" t="str">
        <f>$G$4</f>
        <v>CHAPTER C2.1</v>
      </c>
      <c r="H71" s="6"/>
    </row>
    <row r="72" spans="2:8" hidden="1" x14ac:dyDescent="0.6">
      <c r="B72" s="369" t="str">
        <f>ContractDescription</f>
        <v>THE CONSTRUCTION OF THE LOVU RIVER PEDESTRIAN BRIDGE NO.3383 IN THE DURBAN REGION</v>
      </c>
      <c r="C72" s="370"/>
      <c r="D72" s="370"/>
      <c r="E72" s="370"/>
      <c r="F72" s="370"/>
      <c r="G72" s="365"/>
      <c r="H72" s="8"/>
    </row>
    <row r="73" spans="2:8" hidden="1" x14ac:dyDescent="0.6">
      <c r="B73" s="369"/>
      <c r="C73" s="370"/>
      <c r="D73" s="370"/>
      <c r="E73" s="370"/>
      <c r="F73" s="370"/>
      <c r="G73" s="365"/>
      <c r="H73" s="8"/>
    </row>
    <row r="74" spans="2:8" hidden="1" x14ac:dyDescent="0.6">
      <c r="B74" s="371"/>
      <c r="C74" s="372"/>
      <c r="D74" s="372"/>
      <c r="E74" s="372"/>
      <c r="F74" s="372"/>
      <c r="G74" s="366"/>
      <c r="H74" s="8"/>
    </row>
    <row r="75" spans="2:8" s="9" customFormat="1" ht="24.95" hidden="1" customHeight="1" x14ac:dyDescent="0.6">
      <c r="B75" s="79" t="s">
        <v>9</v>
      </c>
      <c r="C75" s="11" t="s">
        <v>10</v>
      </c>
      <c r="D75" s="11" t="s">
        <v>11</v>
      </c>
      <c r="E75" s="11" t="s">
        <v>12</v>
      </c>
      <c r="F75" s="11" t="s">
        <v>13</v>
      </c>
      <c r="G75" s="11" t="s">
        <v>14</v>
      </c>
      <c r="H75" s="12"/>
    </row>
    <row r="76" spans="2:8" s="28" customFormat="1" ht="20.25" hidden="1" customHeight="1" x14ac:dyDescent="0.6">
      <c r="B76" s="85"/>
      <c r="C76" s="30" t="s">
        <v>79</v>
      </c>
      <c r="D76" s="31"/>
      <c r="E76" s="32"/>
      <c r="F76" s="31"/>
      <c r="G76" s="33">
        <f>G67</f>
        <v>0</v>
      </c>
      <c r="H76" s="34"/>
    </row>
    <row r="77" spans="2:8" hidden="1" x14ac:dyDescent="0.6">
      <c r="B77" s="63"/>
      <c r="C77" s="153"/>
      <c r="D77" s="15"/>
      <c r="E77" s="26"/>
      <c r="F77" s="16"/>
      <c r="G77" s="25" t="str">
        <f t="shared" ref="G77:G124" si="2">IF(D77="","",E77*F77)</f>
        <v/>
      </c>
    </row>
    <row r="78" spans="2:8" ht="39" hidden="1" x14ac:dyDescent="0.6">
      <c r="B78" s="50" t="s">
        <v>421</v>
      </c>
      <c r="C78" s="153" t="s">
        <v>422</v>
      </c>
      <c r="D78" s="15"/>
      <c r="E78" s="26"/>
      <c r="F78" s="67"/>
      <c r="G78" s="25" t="str">
        <f t="shared" si="2"/>
        <v/>
      </c>
    </row>
    <row r="79" spans="2:8" hidden="1" x14ac:dyDescent="0.6">
      <c r="B79" s="50"/>
      <c r="C79" s="14"/>
      <c r="D79" s="15"/>
      <c r="E79" s="26"/>
      <c r="F79" s="67"/>
      <c r="G79" s="25" t="str">
        <f t="shared" si="2"/>
        <v/>
      </c>
    </row>
    <row r="80" spans="2:8" ht="13.5" hidden="1" x14ac:dyDescent="0.6">
      <c r="B80" s="63" t="s">
        <v>109</v>
      </c>
      <c r="C80" s="14" t="s">
        <v>415</v>
      </c>
      <c r="D80" s="22" t="s">
        <v>400</v>
      </c>
      <c r="E80" s="26"/>
      <c r="F80" s="69"/>
      <c r="G80" s="25">
        <f t="shared" si="2"/>
        <v>0</v>
      </c>
    </row>
    <row r="81" spans="2:7" hidden="1" x14ac:dyDescent="0.6">
      <c r="B81" s="63"/>
      <c r="C81" s="14"/>
      <c r="D81" s="15"/>
      <c r="E81" s="26"/>
      <c r="F81" s="67"/>
      <c r="G81" s="25" t="str">
        <f t="shared" si="2"/>
        <v/>
      </c>
    </row>
    <row r="82" spans="2:7" ht="13.5" hidden="1" x14ac:dyDescent="0.6">
      <c r="B82" s="95" t="s">
        <v>112</v>
      </c>
      <c r="C82" s="14" t="s">
        <v>416</v>
      </c>
      <c r="D82" s="22" t="s">
        <v>400</v>
      </c>
      <c r="E82" s="26"/>
      <c r="F82" s="64"/>
      <c r="G82" s="25">
        <f t="shared" si="2"/>
        <v>0</v>
      </c>
    </row>
    <row r="83" spans="2:7" hidden="1" x14ac:dyDescent="0.6">
      <c r="B83" s="63"/>
      <c r="C83" s="14"/>
      <c r="D83" s="15"/>
      <c r="E83" s="26"/>
      <c r="F83" s="67"/>
      <c r="G83" s="25" t="str">
        <f t="shared" si="2"/>
        <v/>
      </c>
    </row>
    <row r="84" spans="2:7" ht="26" hidden="1" x14ac:dyDescent="0.6">
      <c r="B84" s="63" t="s">
        <v>136</v>
      </c>
      <c r="C84" s="14" t="s">
        <v>420</v>
      </c>
      <c r="D84" s="22" t="s">
        <v>400</v>
      </c>
      <c r="E84" s="26"/>
      <c r="F84" s="16"/>
      <c r="G84" s="25">
        <f t="shared" si="2"/>
        <v>0</v>
      </c>
    </row>
    <row r="85" spans="2:7" hidden="1" x14ac:dyDescent="0.6">
      <c r="B85" s="63"/>
      <c r="C85" s="14"/>
      <c r="D85" s="15"/>
      <c r="E85" s="26"/>
      <c r="F85" s="16"/>
      <c r="G85" s="25" t="str">
        <f t="shared" si="2"/>
        <v/>
      </c>
    </row>
    <row r="86" spans="2:7" ht="26" hidden="1" x14ac:dyDescent="0.6">
      <c r="B86" s="50" t="s">
        <v>423</v>
      </c>
      <c r="C86" s="14" t="s">
        <v>424</v>
      </c>
      <c r="D86" s="22" t="s">
        <v>73</v>
      </c>
      <c r="E86" s="26"/>
      <c r="F86" s="69"/>
      <c r="G86" s="25">
        <f t="shared" si="2"/>
        <v>0</v>
      </c>
    </row>
    <row r="87" spans="2:7" hidden="1" x14ac:dyDescent="0.6">
      <c r="B87" s="63"/>
      <c r="C87" s="14"/>
      <c r="D87" s="15"/>
      <c r="E87" s="26"/>
      <c r="F87" s="69"/>
      <c r="G87" s="25" t="str">
        <f t="shared" si="2"/>
        <v/>
      </c>
    </row>
    <row r="88" spans="2:7" ht="13.5" hidden="1" x14ac:dyDescent="0.6">
      <c r="B88" s="50" t="s">
        <v>425</v>
      </c>
      <c r="C88" s="14" t="s">
        <v>426</v>
      </c>
      <c r="D88" s="22" t="s">
        <v>400</v>
      </c>
      <c r="E88" s="26"/>
      <c r="F88" s="64"/>
      <c r="G88" s="25">
        <f t="shared" si="2"/>
        <v>0</v>
      </c>
    </row>
    <row r="89" spans="2:7" hidden="1" x14ac:dyDescent="0.6">
      <c r="B89" s="63"/>
      <c r="C89" s="14"/>
      <c r="D89" s="15"/>
      <c r="E89" s="26"/>
      <c r="F89" s="27"/>
      <c r="G89" s="25" t="str">
        <f t="shared" si="2"/>
        <v/>
      </c>
    </row>
    <row r="90" spans="2:7" ht="13.5" hidden="1" x14ac:dyDescent="0.6">
      <c r="B90" s="50" t="s">
        <v>427</v>
      </c>
      <c r="C90" s="14" t="s">
        <v>428</v>
      </c>
      <c r="D90" s="22" t="s">
        <v>400</v>
      </c>
      <c r="E90" s="26"/>
      <c r="F90" s="27"/>
      <c r="G90" s="25">
        <f t="shared" si="2"/>
        <v>0</v>
      </c>
    </row>
    <row r="91" spans="2:7" hidden="1" x14ac:dyDescent="0.6">
      <c r="B91" s="63"/>
      <c r="C91" s="14"/>
      <c r="D91" s="15"/>
      <c r="E91" s="26"/>
      <c r="F91" s="27"/>
      <c r="G91" s="25" t="str">
        <f t="shared" si="2"/>
        <v/>
      </c>
    </row>
    <row r="92" spans="2:7" ht="13.5" hidden="1" x14ac:dyDescent="0.6">
      <c r="B92" s="50" t="s">
        <v>429</v>
      </c>
      <c r="C92" s="14" t="s">
        <v>430</v>
      </c>
      <c r="D92" s="22" t="s">
        <v>400</v>
      </c>
      <c r="E92" s="26"/>
      <c r="F92" s="69"/>
      <c r="G92" s="25">
        <f t="shared" si="2"/>
        <v>0</v>
      </c>
    </row>
    <row r="93" spans="2:7" hidden="1" x14ac:dyDescent="0.6">
      <c r="B93" s="63"/>
      <c r="C93" s="14"/>
      <c r="D93" s="15"/>
      <c r="E93" s="26"/>
      <c r="F93" s="27"/>
      <c r="G93" s="25" t="str">
        <f t="shared" si="2"/>
        <v/>
      </c>
    </row>
    <row r="94" spans="2:7" ht="26" hidden="1" x14ac:dyDescent="0.6">
      <c r="B94" s="50" t="s">
        <v>431</v>
      </c>
      <c r="C94" s="14" t="s">
        <v>432</v>
      </c>
      <c r="D94" s="22"/>
      <c r="E94" s="26"/>
      <c r="F94" s="64"/>
      <c r="G94" s="25" t="str">
        <f t="shared" si="2"/>
        <v/>
      </c>
    </row>
    <row r="95" spans="2:7" hidden="1" x14ac:dyDescent="0.6">
      <c r="B95" s="63"/>
      <c r="C95" s="14"/>
      <c r="D95" s="15"/>
      <c r="E95" s="15"/>
      <c r="F95" s="16"/>
      <c r="G95" s="25" t="str">
        <f t="shared" si="2"/>
        <v/>
      </c>
    </row>
    <row r="96" spans="2:7" hidden="1" x14ac:dyDescent="0.6">
      <c r="B96" s="50" t="s">
        <v>433</v>
      </c>
      <c r="C96" s="152" t="s">
        <v>434</v>
      </c>
      <c r="D96" s="66"/>
      <c r="E96" s="15"/>
      <c r="F96" s="69"/>
      <c r="G96" s="25" t="str">
        <f t="shared" si="2"/>
        <v/>
      </c>
    </row>
    <row r="97" spans="2:7" hidden="1" x14ac:dyDescent="0.6">
      <c r="B97" s="63"/>
      <c r="C97" s="152"/>
      <c r="D97" s="66"/>
      <c r="E97" s="15"/>
      <c r="F97" s="69"/>
      <c r="G97" s="25" t="str">
        <f t="shared" si="2"/>
        <v/>
      </c>
    </row>
    <row r="98" spans="2:7" ht="13.5" hidden="1" x14ac:dyDescent="0.6">
      <c r="B98" s="63" t="s">
        <v>109</v>
      </c>
      <c r="C98" s="14" t="s">
        <v>415</v>
      </c>
      <c r="D98" s="22" t="s">
        <v>400</v>
      </c>
      <c r="E98" s="15"/>
      <c r="F98" s="69"/>
      <c r="G98" s="25">
        <f t="shared" si="2"/>
        <v>0</v>
      </c>
    </row>
    <row r="99" spans="2:7" hidden="1" x14ac:dyDescent="0.6">
      <c r="B99" s="63"/>
      <c r="C99" s="14"/>
      <c r="D99" s="15"/>
      <c r="E99" s="15"/>
      <c r="F99" s="69"/>
      <c r="G99" s="25" t="str">
        <f t="shared" si="2"/>
        <v/>
      </c>
    </row>
    <row r="100" spans="2:7" ht="13.5" hidden="1" x14ac:dyDescent="0.6">
      <c r="B100" s="95" t="s">
        <v>112</v>
      </c>
      <c r="C100" s="14" t="s">
        <v>435</v>
      </c>
      <c r="D100" s="22" t="s">
        <v>400</v>
      </c>
      <c r="E100" s="15"/>
      <c r="F100" s="72"/>
      <c r="G100" s="25">
        <f t="shared" si="2"/>
        <v>0</v>
      </c>
    </row>
    <row r="101" spans="2:7" hidden="1" x14ac:dyDescent="0.6">
      <c r="B101" s="63"/>
      <c r="C101" s="14"/>
      <c r="D101" s="15"/>
      <c r="E101" s="15"/>
      <c r="F101" s="69"/>
      <c r="G101" s="25" t="str">
        <f t="shared" si="2"/>
        <v/>
      </c>
    </row>
    <row r="102" spans="2:7" ht="26" hidden="1" x14ac:dyDescent="0.6">
      <c r="B102" s="50" t="s">
        <v>436</v>
      </c>
      <c r="C102" s="153" t="s">
        <v>437</v>
      </c>
      <c r="D102" s="66"/>
      <c r="E102" s="15"/>
      <c r="F102" s="69"/>
      <c r="G102" s="25" t="str">
        <f t="shared" si="2"/>
        <v/>
      </c>
    </row>
    <row r="103" spans="2:7" hidden="1" x14ac:dyDescent="0.6">
      <c r="B103" s="63"/>
      <c r="C103" s="152"/>
      <c r="D103" s="66"/>
      <c r="E103" s="15"/>
      <c r="F103" s="69"/>
      <c r="G103" s="25" t="str">
        <f t="shared" si="2"/>
        <v/>
      </c>
    </row>
    <row r="104" spans="2:7" ht="13.5" hidden="1" x14ac:dyDescent="0.6">
      <c r="B104" s="63" t="s">
        <v>109</v>
      </c>
      <c r="C104" s="14" t="s">
        <v>415</v>
      </c>
      <c r="D104" s="22" t="s">
        <v>400</v>
      </c>
      <c r="E104" s="66"/>
      <c r="F104" s="69"/>
      <c r="G104" s="25">
        <f t="shared" si="2"/>
        <v>0</v>
      </c>
    </row>
    <row r="105" spans="2:7" hidden="1" x14ac:dyDescent="0.6">
      <c r="B105" s="63"/>
      <c r="C105" s="14"/>
      <c r="D105" s="15"/>
      <c r="E105" s="15"/>
      <c r="F105" s="69"/>
      <c r="G105" s="25" t="str">
        <f t="shared" si="2"/>
        <v/>
      </c>
    </row>
    <row r="106" spans="2:7" ht="13.5" hidden="1" x14ac:dyDescent="0.6">
      <c r="B106" s="95" t="s">
        <v>112</v>
      </c>
      <c r="C106" s="14" t="s">
        <v>435</v>
      </c>
      <c r="D106" s="22" t="s">
        <v>400</v>
      </c>
      <c r="E106" s="66"/>
      <c r="F106" s="69"/>
      <c r="G106" s="25">
        <f t="shared" si="2"/>
        <v>0</v>
      </c>
    </row>
    <row r="107" spans="2:7" hidden="1" x14ac:dyDescent="0.6">
      <c r="B107" s="63"/>
      <c r="C107" s="152"/>
      <c r="D107" s="66"/>
      <c r="E107" s="66"/>
      <c r="F107" s="69"/>
      <c r="G107" s="25" t="str">
        <f t="shared" si="2"/>
        <v/>
      </c>
    </row>
    <row r="108" spans="2:7" ht="26" hidden="1" x14ac:dyDescent="0.6">
      <c r="B108" s="50" t="s">
        <v>438</v>
      </c>
      <c r="C108" s="153" t="s">
        <v>439</v>
      </c>
      <c r="D108" s="66"/>
      <c r="E108" s="15"/>
      <c r="F108" s="69"/>
      <c r="G108" s="25" t="str">
        <f t="shared" si="2"/>
        <v/>
      </c>
    </row>
    <row r="109" spans="2:7" hidden="1" x14ac:dyDescent="0.6">
      <c r="B109" s="63"/>
      <c r="C109" s="152"/>
      <c r="D109" s="66"/>
      <c r="E109" s="15"/>
      <c r="F109" s="69"/>
      <c r="G109" s="25" t="str">
        <f t="shared" si="2"/>
        <v/>
      </c>
    </row>
    <row r="110" spans="2:7" ht="13.5" hidden="1" x14ac:dyDescent="0.6">
      <c r="B110" s="63" t="s">
        <v>109</v>
      </c>
      <c r="C110" s="14" t="s">
        <v>415</v>
      </c>
      <c r="D110" s="22" t="s">
        <v>400</v>
      </c>
      <c r="E110" s="15"/>
      <c r="F110" s="69"/>
      <c r="G110" s="25">
        <f t="shared" si="2"/>
        <v>0</v>
      </c>
    </row>
    <row r="111" spans="2:7" hidden="1" x14ac:dyDescent="0.6">
      <c r="B111" s="63"/>
      <c r="C111" s="14"/>
      <c r="D111" s="15"/>
      <c r="E111" s="15"/>
      <c r="F111" s="69"/>
      <c r="G111" s="25" t="str">
        <f t="shared" si="2"/>
        <v/>
      </c>
    </row>
    <row r="112" spans="2:7" ht="13.5" hidden="1" x14ac:dyDescent="0.6">
      <c r="B112" s="95" t="s">
        <v>112</v>
      </c>
      <c r="C112" s="14" t="s">
        <v>435</v>
      </c>
      <c r="D112" s="22" t="s">
        <v>400</v>
      </c>
      <c r="E112" s="15"/>
      <c r="F112" s="16"/>
      <c r="G112" s="25">
        <f t="shared" si="2"/>
        <v>0</v>
      </c>
    </row>
    <row r="113" spans="2:7" hidden="1" x14ac:dyDescent="0.6">
      <c r="B113" s="50"/>
      <c r="C113" s="14"/>
      <c r="D113" s="15"/>
      <c r="E113" s="15"/>
      <c r="F113" s="16"/>
      <c r="G113" s="25" t="str">
        <f t="shared" si="2"/>
        <v/>
      </c>
    </row>
    <row r="114" spans="2:7" ht="26" hidden="1" x14ac:dyDescent="0.6">
      <c r="B114" s="50" t="s">
        <v>440</v>
      </c>
      <c r="C114" s="153" t="s">
        <v>441</v>
      </c>
      <c r="D114" s="15"/>
      <c r="E114" s="15"/>
      <c r="F114" s="16"/>
      <c r="G114" s="25" t="str">
        <f t="shared" si="2"/>
        <v/>
      </c>
    </row>
    <row r="115" spans="2:7" hidden="1" x14ac:dyDescent="0.6">
      <c r="B115" s="50"/>
      <c r="C115" s="14"/>
      <c r="D115" s="15"/>
      <c r="E115" s="15"/>
      <c r="F115" s="16"/>
      <c r="G115" s="25" t="str">
        <f t="shared" si="2"/>
        <v/>
      </c>
    </row>
    <row r="116" spans="2:7" ht="13.5" hidden="1" x14ac:dyDescent="0.6">
      <c r="B116" s="63" t="s">
        <v>109</v>
      </c>
      <c r="C116" s="14" t="s">
        <v>415</v>
      </c>
      <c r="D116" s="22" t="s">
        <v>400</v>
      </c>
      <c r="E116" s="15"/>
      <c r="F116" s="16"/>
      <c r="G116" s="25">
        <f t="shared" si="2"/>
        <v>0</v>
      </c>
    </row>
    <row r="117" spans="2:7" hidden="1" x14ac:dyDescent="0.6">
      <c r="B117" s="63"/>
      <c r="C117" s="14"/>
      <c r="D117" s="15"/>
      <c r="E117" s="15"/>
      <c r="F117" s="16"/>
      <c r="G117" s="25" t="str">
        <f t="shared" si="2"/>
        <v/>
      </c>
    </row>
    <row r="118" spans="2:7" ht="13.5" hidden="1" x14ac:dyDescent="0.6">
      <c r="B118" s="95" t="s">
        <v>112</v>
      </c>
      <c r="C118" s="14" t="s">
        <v>435</v>
      </c>
      <c r="D118" s="22" t="s">
        <v>400</v>
      </c>
      <c r="E118" s="23"/>
      <c r="F118" s="24"/>
      <c r="G118" s="25">
        <f t="shared" si="2"/>
        <v>0</v>
      </c>
    </row>
    <row r="119" spans="2:7" hidden="1" x14ac:dyDescent="0.6">
      <c r="B119" s="63"/>
      <c r="C119" s="14"/>
      <c r="D119" s="15"/>
      <c r="E119" s="26"/>
      <c r="F119" s="16"/>
      <c r="G119" s="25" t="str">
        <f t="shared" si="2"/>
        <v/>
      </c>
    </row>
    <row r="120" spans="2:7" hidden="1" x14ac:dyDescent="0.6">
      <c r="B120" s="50" t="s">
        <v>442</v>
      </c>
      <c r="C120" s="14" t="s">
        <v>443</v>
      </c>
      <c r="D120" s="22"/>
      <c r="E120" s="26"/>
      <c r="F120" s="64"/>
      <c r="G120" s="25" t="str">
        <f t="shared" si="2"/>
        <v/>
      </c>
    </row>
    <row r="121" spans="2:7" hidden="1" x14ac:dyDescent="0.6">
      <c r="B121" s="63"/>
      <c r="C121" s="14"/>
      <c r="D121" s="15"/>
      <c r="E121" s="26"/>
      <c r="F121" s="16"/>
      <c r="G121" s="25" t="str">
        <f t="shared" si="2"/>
        <v/>
      </c>
    </row>
    <row r="122" spans="2:7" ht="13.5" hidden="1" x14ac:dyDescent="0.6">
      <c r="B122" s="50" t="s">
        <v>444</v>
      </c>
      <c r="C122" s="153" t="s">
        <v>445</v>
      </c>
      <c r="D122" s="22" t="s">
        <v>400</v>
      </c>
      <c r="E122" s="26"/>
      <c r="F122" s="67"/>
      <c r="G122" s="25">
        <f t="shared" si="2"/>
        <v>0</v>
      </c>
    </row>
    <row r="123" spans="2:7" hidden="1" x14ac:dyDescent="0.6">
      <c r="B123" s="50"/>
      <c r="C123" s="14"/>
      <c r="D123" s="15"/>
      <c r="E123" s="26"/>
      <c r="F123" s="67"/>
      <c r="G123" s="25" t="str">
        <f t="shared" si="2"/>
        <v/>
      </c>
    </row>
    <row r="124" spans="2:7" ht="13.5" hidden="1" x14ac:dyDescent="0.6">
      <c r="B124" s="50" t="s">
        <v>446</v>
      </c>
      <c r="C124" s="153" t="s">
        <v>447</v>
      </c>
      <c r="D124" s="22" t="s">
        <v>400</v>
      </c>
      <c r="E124" s="26"/>
      <c r="F124" s="69"/>
      <c r="G124" s="25">
        <f t="shared" si="2"/>
        <v>0</v>
      </c>
    </row>
    <row r="125" spans="2:7" hidden="1" x14ac:dyDescent="0.6">
      <c r="B125" s="50"/>
      <c r="C125" s="153"/>
      <c r="D125" s="22"/>
      <c r="E125" s="26"/>
      <c r="F125" s="69"/>
      <c r="G125" s="25"/>
    </row>
    <row r="126" spans="2:7" hidden="1" x14ac:dyDescent="0.6">
      <c r="B126" s="50"/>
      <c r="C126" s="153"/>
      <c r="D126" s="22"/>
      <c r="E126" s="26"/>
      <c r="F126" s="69"/>
      <c r="G126" s="25"/>
    </row>
    <row r="127" spans="2:7" hidden="1" x14ac:dyDescent="0.6">
      <c r="B127" s="50"/>
      <c r="C127" s="153"/>
      <c r="D127" s="22"/>
      <c r="E127" s="26"/>
      <c r="F127" s="69"/>
      <c r="G127" s="25"/>
    </row>
    <row r="128" spans="2:7" hidden="1" x14ac:dyDescent="0.6">
      <c r="B128" s="50"/>
      <c r="C128" s="153"/>
      <c r="D128" s="22"/>
      <c r="E128" s="26"/>
      <c r="F128" s="69"/>
      <c r="G128" s="25"/>
    </row>
    <row r="129" spans="2:8" hidden="1" x14ac:dyDescent="0.6">
      <c r="B129" s="50"/>
      <c r="C129" s="153"/>
      <c r="D129" s="22"/>
      <c r="E129" s="26"/>
      <c r="F129" s="69"/>
      <c r="G129" s="25"/>
    </row>
    <row r="130" spans="2:8" hidden="1" x14ac:dyDescent="0.6">
      <c r="B130" s="50"/>
      <c r="C130" s="153"/>
      <c r="D130" s="22"/>
      <c r="E130" s="26"/>
      <c r="F130" s="69"/>
      <c r="G130" s="25"/>
    </row>
    <row r="131" spans="2:8" hidden="1" x14ac:dyDescent="0.6">
      <c r="B131" s="63"/>
      <c r="C131" s="14"/>
      <c r="D131" s="15"/>
      <c r="E131" s="26"/>
      <c r="F131" s="67"/>
      <c r="G131" s="25" t="str">
        <f>IF(D131="","",E131*F131)</f>
        <v/>
      </c>
    </row>
    <row r="132" spans="2:8" s="28" customFormat="1" ht="20.25" hidden="1" customHeight="1" x14ac:dyDescent="0.6">
      <c r="B132" s="154" t="str">
        <f>$B$10</f>
        <v>C2.1</v>
      </c>
      <c r="C132" s="30" t="s">
        <v>78</v>
      </c>
      <c r="D132" s="31"/>
      <c r="E132" s="32"/>
      <c r="F132" s="31"/>
      <c r="G132" s="33">
        <f>SUM(G76:G131)</f>
        <v>0</v>
      </c>
      <c r="H132" s="34"/>
    </row>
    <row r="133" spans="2:8" hidden="1" x14ac:dyDescent="0.6">
      <c r="B133" s="367" t="str">
        <f>Client1</f>
        <v>Province of KwaZulu-Natal</v>
      </c>
      <c r="C133" s="367"/>
      <c r="D133" s="367"/>
      <c r="E133" s="365" t="str">
        <f>"Contract No. "&amp;ContractNo</f>
        <v>Contract No. ZNB00904/00000/00/HOD/INF/21/T</v>
      </c>
      <c r="F133" s="365"/>
      <c r="G133" s="365"/>
    </row>
    <row r="134" spans="2:8" hidden="1" x14ac:dyDescent="0.6">
      <c r="B134" s="367" t="str">
        <f>Client2</f>
        <v>Department of Transport</v>
      </c>
      <c r="C134" s="367"/>
      <c r="D134" s="367"/>
      <c r="E134" s="365"/>
      <c r="F134" s="365"/>
      <c r="G134" s="365"/>
    </row>
    <row r="135" spans="2:8" hidden="1" x14ac:dyDescent="0.6">
      <c r="B135" s="368"/>
      <c r="C135" s="368"/>
      <c r="D135" s="368"/>
      <c r="E135" s="366"/>
      <c r="F135" s="366"/>
      <c r="G135" s="366"/>
    </row>
    <row r="136" spans="2:8" hidden="1" x14ac:dyDescent="0.6">
      <c r="B136" s="376" t="s">
        <v>8</v>
      </c>
      <c r="C136" s="377"/>
      <c r="D136" s="377"/>
      <c r="E136" s="377"/>
      <c r="F136" s="377"/>
      <c r="G136" s="378" t="str">
        <f>$G$4</f>
        <v>CHAPTER C2.1</v>
      </c>
      <c r="H136" s="6"/>
    </row>
    <row r="137" spans="2:8" hidden="1" x14ac:dyDescent="0.6">
      <c r="B137" s="369" t="str">
        <f>ContractDescription</f>
        <v>THE CONSTRUCTION OF THE LOVU RIVER PEDESTRIAN BRIDGE NO.3383 IN THE DURBAN REGION</v>
      </c>
      <c r="C137" s="370"/>
      <c r="D137" s="370"/>
      <c r="E137" s="370"/>
      <c r="F137" s="370"/>
      <c r="G137" s="365"/>
      <c r="H137" s="8"/>
    </row>
    <row r="138" spans="2:8" hidden="1" x14ac:dyDescent="0.6">
      <c r="B138" s="369"/>
      <c r="C138" s="370"/>
      <c r="D138" s="370"/>
      <c r="E138" s="370"/>
      <c r="F138" s="370"/>
      <c r="G138" s="365"/>
      <c r="H138" s="8"/>
    </row>
    <row r="139" spans="2:8" hidden="1" x14ac:dyDescent="0.6">
      <c r="B139" s="371"/>
      <c r="C139" s="372"/>
      <c r="D139" s="372"/>
      <c r="E139" s="372"/>
      <c r="F139" s="372"/>
      <c r="G139" s="366"/>
      <c r="H139" s="8"/>
    </row>
    <row r="140" spans="2:8" s="9" customFormat="1" ht="24.95" hidden="1" customHeight="1" x14ac:dyDescent="0.6">
      <c r="B140" s="79" t="s">
        <v>9</v>
      </c>
      <c r="C140" s="11" t="s">
        <v>10</v>
      </c>
      <c r="D140" s="11" t="s">
        <v>11</v>
      </c>
      <c r="E140" s="11" t="s">
        <v>12</v>
      </c>
      <c r="F140" s="11" t="s">
        <v>13</v>
      </c>
      <c r="G140" s="11" t="s">
        <v>14</v>
      </c>
      <c r="H140" s="12"/>
    </row>
    <row r="141" spans="2:8" s="28" customFormat="1" ht="20.25" hidden="1" customHeight="1" x14ac:dyDescent="0.6">
      <c r="B141" s="85"/>
      <c r="C141" s="30" t="s">
        <v>79</v>
      </c>
      <c r="D141" s="31"/>
      <c r="E141" s="32"/>
      <c r="F141" s="31"/>
      <c r="G141" s="33">
        <f>G132</f>
        <v>0</v>
      </c>
      <c r="H141" s="34"/>
    </row>
    <row r="142" spans="2:8" hidden="1" x14ac:dyDescent="0.6">
      <c r="B142" s="63"/>
      <c r="C142" s="14"/>
      <c r="D142" s="15"/>
      <c r="E142" s="26"/>
      <c r="F142" s="67"/>
      <c r="G142" s="25"/>
    </row>
    <row r="143" spans="2:8" ht="13.5" hidden="1" x14ac:dyDescent="0.6">
      <c r="B143" s="50" t="s">
        <v>448</v>
      </c>
      <c r="C143" s="14" t="s">
        <v>449</v>
      </c>
      <c r="D143" s="22" t="s">
        <v>400</v>
      </c>
      <c r="E143" s="26"/>
      <c r="F143" s="64"/>
      <c r="G143" s="25">
        <f t="shared" ref="G143:G185" si="3">IF(D143="","",E143*F143)</f>
        <v>0</v>
      </c>
    </row>
    <row r="144" spans="2:8" hidden="1" x14ac:dyDescent="0.6">
      <c r="B144" s="63"/>
      <c r="C144" s="14"/>
      <c r="D144" s="15"/>
      <c r="E144" s="26"/>
      <c r="F144" s="67"/>
      <c r="G144" s="25" t="str">
        <f t="shared" si="3"/>
        <v/>
      </c>
    </row>
    <row r="145" spans="2:7" ht="26" hidden="1" x14ac:dyDescent="0.6">
      <c r="B145" s="50" t="s">
        <v>450</v>
      </c>
      <c r="C145" s="14" t="s">
        <v>451</v>
      </c>
      <c r="D145" s="22" t="s">
        <v>400</v>
      </c>
      <c r="E145" s="26"/>
      <c r="F145" s="16"/>
      <c r="G145" s="25">
        <f t="shared" si="3"/>
        <v>0</v>
      </c>
    </row>
    <row r="146" spans="2:7" hidden="1" x14ac:dyDescent="0.6">
      <c r="B146" s="63"/>
      <c r="C146" s="14"/>
      <c r="D146" s="15"/>
      <c r="E146" s="26"/>
      <c r="F146" s="16"/>
      <c r="G146" s="25" t="str">
        <f t="shared" si="3"/>
        <v/>
      </c>
    </row>
    <row r="147" spans="2:7" ht="13.5" hidden="1" x14ac:dyDescent="0.6">
      <c r="B147" s="50" t="s">
        <v>109</v>
      </c>
      <c r="C147" s="14" t="s">
        <v>452</v>
      </c>
      <c r="D147" s="22" t="s">
        <v>400</v>
      </c>
      <c r="E147" s="26"/>
      <c r="F147" s="69"/>
      <c r="G147" s="25">
        <f t="shared" si="3"/>
        <v>0</v>
      </c>
    </row>
    <row r="148" spans="2:7" hidden="1" x14ac:dyDescent="0.6">
      <c r="B148" s="63"/>
      <c r="C148" s="14"/>
      <c r="D148" s="15"/>
      <c r="E148" s="26"/>
      <c r="F148" s="69"/>
      <c r="G148" s="25" t="str">
        <f t="shared" si="3"/>
        <v/>
      </c>
    </row>
    <row r="149" spans="2:7" ht="13.5" hidden="1" x14ac:dyDescent="0.6">
      <c r="B149" s="50" t="s">
        <v>112</v>
      </c>
      <c r="C149" s="14" t="s">
        <v>453</v>
      </c>
      <c r="D149" s="22" t="s">
        <v>400</v>
      </c>
      <c r="E149" s="26"/>
      <c r="F149" s="64"/>
      <c r="G149" s="25">
        <f t="shared" si="3"/>
        <v>0</v>
      </c>
    </row>
    <row r="150" spans="2:7" hidden="1" x14ac:dyDescent="0.6">
      <c r="B150" s="63"/>
      <c r="C150" s="14"/>
      <c r="D150" s="15"/>
      <c r="E150" s="26"/>
      <c r="F150" s="27"/>
      <c r="G150" s="25" t="str">
        <f t="shared" si="3"/>
        <v/>
      </c>
    </row>
    <row r="151" spans="2:7" ht="13.5" hidden="1" x14ac:dyDescent="0.6">
      <c r="B151" s="50" t="s">
        <v>136</v>
      </c>
      <c r="C151" s="14" t="s">
        <v>454</v>
      </c>
      <c r="D151" s="22" t="s">
        <v>400</v>
      </c>
      <c r="E151" s="26"/>
      <c r="F151" s="27"/>
      <c r="G151" s="25">
        <f t="shared" si="3"/>
        <v>0</v>
      </c>
    </row>
    <row r="152" spans="2:7" hidden="1" x14ac:dyDescent="0.6">
      <c r="B152" s="63"/>
      <c r="C152" s="14"/>
      <c r="D152" s="15"/>
      <c r="E152" s="26"/>
      <c r="F152" s="27"/>
      <c r="G152" s="25" t="str">
        <f t="shared" si="3"/>
        <v/>
      </c>
    </row>
    <row r="153" spans="2:7" ht="13.5" hidden="1" x14ac:dyDescent="0.6">
      <c r="B153" s="50" t="s">
        <v>116</v>
      </c>
      <c r="C153" s="14" t="s">
        <v>455</v>
      </c>
      <c r="D153" s="22" t="s">
        <v>400</v>
      </c>
      <c r="E153" s="26"/>
      <c r="F153" s="69"/>
      <c r="G153" s="25">
        <f t="shared" si="3"/>
        <v>0</v>
      </c>
    </row>
    <row r="154" spans="2:7" hidden="1" x14ac:dyDescent="0.6">
      <c r="B154" s="63"/>
      <c r="C154" s="14"/>
      <c r="D154" s="15"/>
      <c r="E154" s="26"/>
      <c r="F154" s="27"/>
      <c r="G154" s="25" t="str">
        <f t="shared" si="3"/>
        <v/>
      </c>
    </row>
    <row r="155" spans="2:7" ht="13.5" hidden="1" x14ac:dyDescent="0.6">
      <c r="B155" s="50" t="s">
        <v>118</v>
      </c>
      <c r="C155" s="14" t="s">
        <v>456</v>
      </c>
      <c r="D155" s="22" t="s">
        <v>400</v>
      </c>
      <c r="E155" s="26"/>
      <c r="F155" s="64"/>
      <c r="G155" s="25">
        <f t="shared" si="3"/>
        <v>0</v>
      </c>
    </row>
    <row r="156" spans="2:7" hidden="1" x14ac:dyDescent="0.6">
      <c r="B156" s="63"/>
      <c r="C156" s="14"/>
      <c r="D156" s="15"/>
      <c r="E156" s="15"/>
      <c r="F156" s="16"/>
      <c r="G156" s="25" t="str">
        <f t="shared" si="3"/>
        <v/>
      </c>
    </row>
    <row r="157" spans="2:7" ht="52" hidden="1" x14ac:dyDescent="0.6">
      <c r="B157" s="50" t="s">
        <v>457</v>
      </c>
      <c r="C157" s="14" t="s">
        <v>458</v>
      </c>
      <c r="D157" s="22" t="s">
        <v>400</v>
      </c>
      <c r="E157" s="15"/>
      <c r="F157" s="69"/>
      <c r="G157" s="25">
        <f t="shared" si="3"/>
        <v>0</v>
      </c>
    </row>
    <row r="158" spans="2:7" hidden="1" x14ac:dyDescent="0.6">
      <c r="B158" s="63"/>
      <c r="C158" s="14"/>
      <c r="D158" s="15"/>
      <c r="E158" s="15"/>
      <c r="F158" s="69"/>
      <c r="G158" s="25" t="str">
        <f t="shared" si="3"/>
        <v/>
      </c>
    </row>
    <row r="159" spans="2:7" ht="13.5" hidden="1" x14ac:dyDescent="0.6">
      <c r="B159" s="50" t="s">
        <v>109</v>
      </c>
      <c r="C159" s="14" t="s">
        <v>452</v>
      </c>
      <c r="D159" s="22" t="s">
        <v>400</v>
      </c>
      <c r="E159" s="15"/>
      <c r="F159" s="69"/>
      <c r="G159" s="25">
        <f t="shared" si="3"/>
        <v>0</v>
      </c>
    </row>
    <row r="160" spans="2:7" hidden="1" x14ac:dyDescent="0.6">
      <c r="B160" s="63"/>
      <c r="C160" s="14"/>
      <c r="D160" s="15"/>
      <c r="E160" s="15"/>
      <c r="F160" s="69"/>
      <c r="G160" s="25" t="str">
        <f t="shared" si="3"/>
        <v/>
      </c>
    </row>
    <row r="161" spans="2:7" ht="13.5" hidden="1" x14ac:dyDescent="0.6">
      <c r="B161" s="50" t="s">
        <v>112</v>
      </c>
      <c r="C161" s="14" t="s">
        <v>453</v>
      </c>
      <c r="D161" s="22" t="s">
        <v>400</v>
      </c>
      <c r="E161" s="15"/>
      <c r="F161" s="72"/>
      <c r="G161" s="25">
        <f t="shared" si="3"/>
        <v>0</v>
      </c>
    </row>
    <row r="162" spans="2:7" hidden="1" x14ac:dyDescent="0.6">
      <c r="B162" s="63"/>
      <c r="C162" s="14"/>
      <c r="D162" s="15"/>
      <c r="E162" s="15"/>
      <c r="F162" s="69"/>
      <c r="G162" s="25" t="str">
        <f t="shared" si="3"/>
        <v/>
      </c>
    </row>
    <row r="163" spans="2:7" ht="13.5" hidden="1" x14ac:dyDescent="0.6">
      <c r="B163" s="50" t="s">
        <v>136</v>
      </c>
      <c r="C163" s="14" t="s">
        <v>454</v>
      </c>
      <c r="D163" s="22" t="s">
        <v>400</v>
      </c>
      <c r="E163" s="15"/>
      <c r="F163" s="69"/>
      <c r="G163" s="25">
        <f t="shared" si="3"/>
        <v>0</v>
      </c>
    </row>
    <row r="164" spans="2:7" hidden="1" x14ac:dyDescent="0.6">
      <c r="B164" s="63"/>
      <c r="C164" s="14"/>
      <c r="D164" s="15"/>
      <c r="E164" s="15"/>
      <c r="F164" s="69"/>
      <c r="G164" s="25" t="str">
        <f t="shared" si="3"/>
        <v/>
      </c>
    </row>
    <row r="165" spans="2:7" ht="13.5" hidden="1" x14ac:dyDescent="0.6">
      <c r="B165" s="50" t="s">
        <v>116</v>
      </c>
      <c r="C165" s="14" t="s">
        <v>455</v>
      </c>
      <c r="D165" s="22" t="s">
        <v>400</v>
      </c>
      <c r="E165" s="66"/>
      <c r="F165" s="69"/>
      <c r="G165" s="25">
        <f t="shared" si="3"/>
        <v>0</v>
      </c>
    </row>
    <row r="166" spans="2:7" hidden="1" x14ac:dyDescent="0.6">
      <c r="B166" s="63"/>
      <c r="C166" s="14"/>
      <c r="D166" s="15"/>
      <c r="E166" s="15"/>
      <c r="F166" s="69"/>
      <c r="G166" s="25" t="str">
        <f t="shared" si="3"/>
        <v/>
      </c>
    </row>
    <row r="167" spans="2:7" ht="13.5" hidden="1" x14ac:dyDescent="0.6">
      <c r="B167" s="50" t="s">
        <v>118</v>
      </c>
      <c r="C167" s="14" t="s">
        <v>456</v>
      </c>
      <c r="D167" s="22" t="s">
        <v>400</v>
      </c>
      <c r="E167" s="66"/>
      <c r="F167" s="69"/>
      <c r="G167" s="25">
        <f t="shared" si="3"/>
        <v>0</v>
      </c>
    </row>
    <row r="168" spans="2:7" hidden="1" x14ac:dyDescent="0.6">
      <c r="B168" s="63"/>
      <c r="C168" s="152"/>
      <c r="D168" s="66"/>
      <c r="E168" s="66"/>
      <c r="F168" s="69"/>
      <c r="G168" s="25" t="str">
        <f t="shared" si="3"/>
        <v/>
      </c>
    </row>
    <row r="169" spans="2:7" ht="26" hidden="1" x14ac:dyDescent="0.6">
      <c r="B169" s="50" t="s">
        <v>459</v>
      </c>
      <c r="C169" s="153" t="s">
        <v>460</v>
      </c>
      <c r="D169" s="66"/>
      <c r="E169" s="15"/>
      <c r="F169" s="69"/>
      <c r="G169" s="25" t="str">
        <f t="shared" si="3"/>
        <v/>
      </c>
    </row>
    <row r="170" spans="2:7" hidden="1" x14ac:dyDescent="0.6">
      <c r="B170" s="63"/>
      <c r="C170" s="152"/>
      <c r="D170" s="66"/>
      <c r="E170" s="15"/>
      <c r="F170" s="69"/>
      <c r="G170" s="25" t="str">
        <f t="shared" si="3"/>
        <v/>
      </c>
    </row>
    <row r="171" spans="2:7" ht="13.5" hidden="1" x14ac:dyDescent="0.6">
      <c r="B171" s="63" t="s">
        <v>459</v>
      </c>
      <c r="C171" s="14" t="s">
        <v>461</v>
      </c>
      <c r="D171" s="22" t="s">
        <v>400</v>
      </c>
      <c r="E171" s="15"/>
      <c r="F171" s="69"/>
      <c r="G171" s="25">
        <f t="shared" si="3"/>
        <v>0</v>
      </c>
    </row>
    <row r="172" spans="2:7" hidden="1" x14ac:dyDescent="0.6">
      <c r="B172" s="63"/>
      <c r="C172" s="14"/>
      <c r="D172" s="15"/>
      <c r="E172" s="15"/>
      <c r="F172" s="69"/>
      <c r="G172" s="25" t="str">
        <f t="shared" si="3"/>
        <v/>
      </c>
    </row>
    <row r="173" spans="2:7" ht="13.5" hidden="1" x14ac:dyDescent="0.6">
      <c r="B173" s="95" t="s">
        <v>462</v>
      </c>
      <c r="C173" s="14" t="s">
        <v>463</v>
      </c>
      <c r="D173" s="22" t="s">
        <v>400</v>
      </c>
      <c r="E173" s="15"/>
      <c r="F173" s="16"/>
      <c r="G173" s="25">
        <f t="shared" si="3"/>
        <v>0</v>
      </c>
    </row>
    <row r="174" spans="2:7" hidden="1" x14ac:dyDescent="0.6">
      <c r="B174" s="50"/>
      <c r="C174" s="14"/>
      <c r="D174" s="15"/>
      <c r="E174" s="15"/>
      <c r="F174" s="16"/>
      <c r="G174" s="25" t="str">
        <f t="shared" si="3"/>
        <v/>
      </c>
    </row>
    <row r="175" spans="2:7" ht="13.5" hidden="1" x14ac:dyDescent="0.6">
      <c r="B175" s="95" t="s">
        <v>464</v>
      </c>
      <c r="C175" s="14" t="s">
        <v>465</v>
      </c>
      <c r="D175" s="22" t="s">
        <v>400</v>
      </c>
      <c r="E175" s="15"/>
      <c r="F175" s="16"/>
      <c r="G175" s="25">
        <f t="shared" si="3"/>
        <v>0</v>
      </c>
    </row>
    <row r="176" spans="2:7" hidden="1" x14ac:dyDescent="0.6">
      <c r="B176" s="50"/>
      <c r="C176" s="14"/>
      <c r="D176" s="15"/>
      <c r="E176" s="15"/>
      <c r="F176" s="16"/>
      <c r="G176" s="25" t="str">
        <f t="shared" si="3"/>
        <v/>
      </c>
    </row>
    <row r="177" spans="2:7" ht="26" hidden="1" x14ac:dyDescent="0.6">
      <c r="B177" s="50" t="s">
        <v>466</v>
      </c>
      <c r="C177" s="14" t="s">
        <v>467</v>
      </c>
      <c r="D177" s="22" t="s">
        <v>400</v>
      </c>
      <c r="E177" s="15"/>
      <c r="F177" s="16"/>
      <c r="G177" s="25">
        <f t="shared" si="3"/>
        <v>0</v>
      </c>
    </row>
    <row r="178" spans="2:7" hidden="1" x14ac:dyDescent="0.6">
      <c r="B178" s="63"/>
      <c r="C178" s="14"/>
      <c r="D178" s="15"/>
      <c r="E178" s="15"/>
      <c r="F178" s="16"/>
      <c r="G178" s="25" t="str">
        <f t="shared" si="3"/>
        <v/>
      </c>
    </row>
    <row r="179" spans="2:7" ht="26" hidden="1" x14ac:dyDescent="0.6">
      <c r="B179" s="50" t="s">
        <v>468</v>
      </c>
      <c r="C179" s="14" t="s">
        <v>469</v>
      </c>
      <c r="D179" s="22" t="s">
        <v>400</v>
      </c>
      <c r="E179" s="23"/>
      <c r="F179" s="24"/>
      <c r="G179" s="25">
        <f t="shared" si="3"/>
        <v>0</v>
      </c>
    </row>
    <row r="180" spans="2:7" hidden="1" x14ac:dyDescent="0.6">
      <c r="B180" s="63"/>
      <c r="C180" s="14"/>
      <c r="D180" s="15"/>
      <c r="E180" s="26"/>
      <c r="F180" s="16"/>
      <c r="G180" s="25" t="str">
        <f t="shared" si="3"/>
        <v/>
      </c>
    </row>
    <row r="181" spans="2:7" ht="39" hidden="1" x14ac:dyDescent="0.6">
      <c r="B181" s="50" t="s">
        <v>470</v>
      </c>
      <c r="C181" s="14" t="s">
        <v>471</v>
      </c>
      <c r="D181" s="22"/>
      <c r="E181" s="26"/>
      <c r="F181" s="64"/>
      <c r="G181" s="25" t="str">
        <f t="shared" si="3"/>
        <v/>
      </c>
    </row>
    <row r="182" spans="2:7" hidden="1" x14ac:dyDescent="0.6">
      <c r="B182" s="63"/>
      <c r="C182" s="14"/>
      <c r="D182" s="15"/>
      <c r="E182" s="26"/>
      <c r="F182" s="16"/>
      <c r="G182" s="25" t="str">
        <f t="shared" si="3"/>
        <v/>
      </c>
    </row>
    <row r="183" spans="2:7" ht="39" hidden="1" x14ac:dyDescent="0.6">
      <c r="B183" s="50" t="s">
        <v>472</v>
      </c>
      <c r="C183" s="14" t="s">
        <v>473</v>
      </c>
      <c r="D183" s="22" t="s">
        <v>400</v>
      </c>
      <c r="E183" s="26"/>
      <c r="F183" s="67"/>
      <c r="G183" s="25">
        <f t="shared" si="3"/>
        <v>0</v>
      </c>
    </row>
    <row r="184" spans="2:7" hidden="1" x14ac:dyDescent="0.6">
      <c r="B184" s="50"/>
      <c r="C184" s="14"/>
      <c r="D184" s="15"/>
      <c r="E184" s="26"/>
      <c r="F184" s="67"/>
      <c r="G184" s="25" t="str">
        <f t="shared" si="3"/>
        <v/>
      </c>
    </row>
    <row r="185" spans="2:7" hidden="1" x14ac:dyDescent="0.6">
      <c r="B185" s="50" t="s">
        <v>474</v>
      </c>
      <c r="C185" s="153" t="s">
        <v>475</v>
      </c>
      <c r="D185" s="22" t="s">
        <v>56</v>
      </c>
      <c r="E185" s="26"/>
      <c r="F185" s="69"/>
      <c r="G185" s="25">
        <f t="shared" si="3"/>
        <v>0</v>
      </c>
    </row>
    <row r="186" spans="2:7" hidden="1" x14ac:dyDescent="0.6">
      <c r="B186" s="50"/>
      <c r="C186" s="153"/>
      <c r="D186" s="22"/>
      <c r="E186" s="26"/>
      <c r="F186" s="69"/>
      <c r="G186" s="25"/>
    </row>
    <row r="187" spans="2:7" hidden="1" x14ac:dyDescent="0.6">
      <c r="B187" s="50"/>
      <c r="C187" s="153"/>
      <c r="D187" s="22"/>
      <c r="E187" s="26"/>
      <c r="F187" s="69"/>
      <c r="G187" s="25"/>
    </row>
    <row r="188" spans="2:7" hidden="1" x14ac:dyDescent="0.6">
      <c r="B188" s="50"/>
      <c r="C188" s="153"/>
      <c r="D188" s="22"/>
      <c r="E188" s="26"/>
      <c r="F188" s="69"/>
      <c r="G188" s="25"/>
    </row>
    <row r="189" spans="2:7" hidden="1" x14ac:dyDescent="0.6">
      <c r="B189" s="50"/>
      <c r="C189" s="153"/>
      <c r="D189" s="22"/>
      <c r="E189" s="26"/>
      <c r="F189" s="69"/>
      <c r="G189" s="25"/>
    </row>
    <row r="190" spans="2:7" hidden="1" x14ac:dyDescent="0.6">
      <c r="B190" s="50"/>
      <c r="C190" s="153"/>
      <c r="D190" s="22"/>
      <c r="E190" s="26"/>
      <c r="F190" s="69"/>
      <c r="G190" s="25"/>
    </row>
    <row r="191" spans="2:7" hidden="1" x14ac:dyDescent="0.6">
      <c r="B191" s="50"/>
      <c r="C191" s="153"/>
      <c r="D191" s="22"/>
      <c r="E191" s="26"/>
      <c r="F191" s="69"/>
      <c r="G191" s="25"/>
    </row>
    <row r="192" spans="2:7" hidden="1" x14ac:dyDescent="0.6">
      <c r="B192" s="63"/>
      <c r="C192" s="14"/>
      <c r="D192" s="15"/>
      <c r="E192" s="26"/>
      <c r="F192" s="67"/>
      <c r="G192" s="25" t="str">
        <f>IF(D192="","",E192*F192)</f>
        <v/>
      </c>
    </row>
    <row r="193" spans="2:8" s="28" customFormat="1" ht="20.25" hidden="1" customHeight="1" x14ac:dyDescent="0.6">
      <c r="B193" s="154" t="str">
        <f>$B$10</f>
        <v>C2.1</v>
      </c>
      <c r="C193" s="30" t="s">
        <v>78</v>
      </c>
      <c r="D193" s="31"/>
      <c r="E193" s="32"/>
      <c r="F193" s="31"/>
      <c r="G193" s="33">
        <f>SUM(G141:G192)</f>
        <v>0</v>
      </c>
      <c r="H193" s="34"/>
    </row>
    <row r="194" spans="2:8" hidden="1" x14ac:dyDescent="0.6">
      <c r="B194" s="367" t="str">
        <f>Client1</f>
        <v>Province of KwaZulu-Natal</v>
      </c>
      <c r="C194" s="367"/>
      <c r="D194" s="367"/>
      <c r="E194" s="365" t="str">
        <f>"Contract No. "&amp;ContractNo</f>
        <v>Contract No. ZNB00904/00000/00/HOD/INF/21/T</v>
      </c>
      <c r="F194" s="365"/>
      <c r="G194" s="365"/>
    </row>
    <row r="195" spans="2:8" hidden="1" x14ac:dyDescent="0.6">
      <c r="B195" s="367" t="str">
        <f>Client2</f>
        <v>Department of Transport</v>
      </c>
      <c r="C195" s="367"/>
      <c r="D195" s="367"/>
      <c r="E195" s="365"/>
      <c r="F195" s="365"/>
      <c r="G195" s="365"/>
    </row>
    <row r="196" spans="2:8" hidden="1" x14ac:dyDescent="0.6">
      <c r="B196" s="368"/>
      <c r="C196" s="368"/>
      <c r="D196" s="368"/>
      <c r="E196" s="366"/>
      <c r="F196" s="366"/>
      <c r="G196" s="366"/>
    </row>
    <row r="197" spans="2:8" hidden="1" x14ac:dyDescent="0.6">
      <c r="B197" s="376" t="s">
        <v>8</v>
      </c>
      <c r="C197" s="377"/>
      <c r="D197" s="377"/>
      <c r="E197" s="377"/>
      <c r="F197" s="377"/>
      <c r="G197" s="378" t="str">
        <f>$G$4</f>
        <v>CHAPTER C2.1</v>
      </c>
      <c r="H197" s="6"/>
    </row>
    <row r="198" spans="2:8" hidden="1" x14ac:dyDescent="0.6">
      <c r="B198" s="369" t="str">
        <f>ContractDescription</f>
        <v>THE CONSTRUCTION OF THE LOVU RIVER PEDESTRIAN BRIDGE NO.3383 IN THE DURBAN REGION</v>
      </c>
      <c r="C198" s="370"/>
      <c r="D198" s="370"/>
      <c r="E198" s="370"/>
      <c r="F198" s="370"/>
      <c r="G198" s="365"/>
      <c r="H198" s="8"/>
    </row>
    <row r="199" spans="2:8" hidden="1" x14ac:dyDescent="0.6">
      <c r="B199" s="369"/>
      <c r="C199" s="370"/>
      <c r="D199" s="370"/>
      <c r="E199" s="370"/>
      <c r="F199" s="370"/>
      <c r="G199" s="365"/>
      <c r="H199" s="8"/>
    </row>
    <row r="200" spans="2:8" hidden="1" x14ac:dyDescent="0.6">
      <c r="B200" s="371"/>
      <c r="C200" s="372"/>
      <c r="D200" s="372"/>
      <c r="E200" s="372"/>
      <c r="F200" s="372"/>
      <c r="G200" s="366"/>
      <c r="H200" s="8"/>
    </row>
    <row r="201" spans="2:8" s="9" customFormat="1" ht="24.95" hidden="1" customHeight="1" x14ac:dyDescent="0.6">
      <c r="B201" s="79" t="s">
        <v>9</v>
      </c>
      <c r="C201" s="11" t="s">
        <v>10</v>
      </c>
      <c r="D201" s="11" t="s">
        <v>11</v>
      </c>
      <c r="E201" s="11" t="s">
        <v>12</v>
      </c>
      <c r="F201" s="11" t="s">
        <v>13</v>
      </c>
      <c r="G201" s="11" t="s">
        <v>14</v>
      </c>
      <c r="H201" s="12"/>
    </row>
    <row r="202" spans="2:8" s="28" customFormat="1" ht="20.25" hidden="1" customHeight="1" x14ac:dyDescent="0.6">
      <c r="B202" s="85"/>
      <c r="C202" s="30" t="s">
        <v>79</v>
      </c>
      <c r="D202" s="31"/>
      <c r="E202" s="32"/>
      <c r="F202" s="31"/>
      <c r="G202" s="33">
        <f>G193</f>
        <v>0</v>
      </c>
      <c r="H202" s="34"/>
    </row>
    <row r="203" spans="2:8" hidden="1" x14ac:dyDescent="0.6">
      <c r="B203" s="63"/>
      <c r="C203" s="14"/>
      <c r="D203" s="15"/>
      <c r="E203" s="26"/>
      <c r="F203" s="67"/>
      <c r="G203" s="25"/>
    </row>
    <row r="204" spans="2:8" ht="26" hidden="1" x14ac:dyDescent="0.6">
      <c r="B204" s="50" t="s">
        <v>476</v>
      </c>
      <c r="C204" s="14" t="s">
        <v>477</v>
      </c>
      <c r="D204" s="22" t="s">
        <v>400</v>
      </c>
      <c r="E204" s="26"/>
      <c r="F204" s="64"/>
      <c r="G204" s="25">
        <f t="shared" ref="G204:G245" si="4">IF(D204="","",E204*F204)</f>
        <v>0</v>
      </c>
    </row>
    <row r="205" spans="2:8" hidden="1" x14ac:dyDescent="0.6">
      <c r="B205" s="63"/>
      <c r="C205" s="14"/>
      <c r="D205" s="15"/>
      <c r="E205" s="26"/>
      <c r="F205" s="67"/>
      <c r="G205" s="25" t="str">
        <f t="shared" si="4"/>
        <v/>
      </c>
    </row>
    <row r="206" spans="2:8" ht="26" hidden="1" x14ac:dyDescent="0.6">
      <c r="B206" s="50" t="s">
        <v>478</v>
      </c>
      <c r="C206" s="14" t="s">
        <v>479</v>
      </c>
      <c r="D206" s="22" t="s">
        <v>400</v>
      </c>
      <c r="E206" s="26"/>
      <c r="F206" s="16"/>
      <c r="G206" s="25">
        <f t="shared" si="4"/>
        <v>0</v>
      </c>
    </row>
    <row r="207" spans="2:8" hidden="1" x14ac:dyDescent="0.6">
      <c r="B207" s="63"/>
      <c r="C207" s="14"/>
      <c r="D207" s="15"/>
      <c r="E207" s="26"/>
      <c r="F207" s="16"/>
      <c r="G207" s="25" t="str">
        <f t="shared" si="4"/>
        <v/>
      </c>
    </row>
    <row r="208" spans="2:8" ht="26" hidden="1" x14ac:dyDescent="0.6">
      <c r="B208" s="50" t="s">
        <v>480</v>
      </c>
      <c r="C208" s="14" t="s">
        <v>481</v>
      </c>
      <c r="D208" s="22" t="s">
        <v>400</v>
      </c>
      <c r="E208" s="26"/>
      <c r="F208" s="69"/>
      <c r="G208" s="25">
        <f t="shared" si="4"/>
        <v>0</v>
      </c>
    </row>
    <row r="209" spans="2:7" hidden="1" x14ac:dyDescent="0.6">
      <c r="B209" s="63"/>
      <c r="C209" s="14"/>
      <c r="D209" s="15"/>
      <c r="E209" s="26"/>
      <c r="F209" s="69"/>
      <c r="G209" s="25" t="str">
        <f t="shared" si="4"/>
        <v/>
      </c>
    </row>
    <row r="210" spans="2:7" ht="26" hidden="1" x14ac:dyDescent="0.6">
      <c r="B210" s="50" t="s">
        <v>482</v>
      </c>
      <c r="C210" s="14" t="s">
        <v>483</v>
      </c>
      <c r="D210" s="22" t="s">
        <v>484</v>
      </c>
      <c r="E210" s="26"/>
      <c r="F210" s="64"/>
      <c r="G210" s="25">
        <f t="shared" si="4"/>
        <v>0</v>
      </c>
    </row>
    <row r="211" spans="2:7" hidden="1" x14ac:dyDescent="0.6">
      <c r="B211" s="63"/>
      <c r="C211" s="14"/>
      <c r="D211" s="15"/>
      <c r="E211" s="26"/>
      <c r="F211" s="27"/>
      <c r="G211" s="25" t="str">
        <f t="shared" si="4"/>
        <v/>
      </c>
    </row>
    <row r="212" spans="2:7" ht="13.5" hidden="1" x14ac:dyDescent="0.6">
      <c r="B212" s="50" t="s">
        <v>485</v>
      </c>
      <c r="C212" s="14" t="s">
        <v>486</v>
      </c>
      <c r="D212" s="22" t="s">
        <v>400</v>
      </c>
      <c r="E212" s="26"/>
      <c r="F212" s="27"/>
      <c r="G212" s="25">
        <f t="shared" si="4"/>
        <v>0</v>
      </c>
    </row>
    <row r="213" spans="2:7" hidden="1" x14ac:dyDescent="0.6">
      <c r="B213" s="63"/>
      <c r="C213" s="14"/>
      <c r="D213" s="15"/>
      <c r="E213" s="26"/>
      <c r="F213" s="27"/>
      <c r="G213" s="25" t="str">
        <f t="shared" si="4"/>
        <v/>
      </c>
    </row>
    <row r="214" spans="2:7" ht="13.5" hidden="1" x14ac:dyDescent="0.6">
      <c r="B214" s="50" t="s">
        <v>487</v>
      </c>
      <c r="C214" s="14" t="s">
        <v>488</v>
      </c>
      <c r="D214" s="22" t="s">
        <v>400</v>
      </c>
      <c r="E214" s="26"/>
      <c r="F214" s="69"/>
      <c r="G214" s="25">
        <f t="shared" si="4"/>
        <v>0</v>
      </c>
    </row>
    <row r="215" spans="2:7" hidden="1" x14ac:dyDescent="0.6">
      <c r="B215" s="63"/>
      <c r="C215" s="14"/>
      <c r="D215" s="15"/>
      <c r="E215" s="26"/>
      <c r="F215" s="27"/>
      <c r="G215" s="25" t="str">
        <f t="shared" si="4"/>
        <v/>
      </c>
    </row>
    <row r="216" spans="2:7" ht="13.5" hidden="1" x14ac:dyDescent="0.6">
      <c r="B216" s="50" t="s">
        <v>487</v>
      </c>
      <c r="C216" s="14" t="s">
        <v>489</v>
      </c>
      <c r="D216" s="22" t="s">
        <v>400</v>
      </c>
      <c r="E216" s="26"/>
      <c r="F216" s="64"/>
      <c r="G216" s="25">
        <f t="shared" si="4"/>
        <v>0</v>
      </c>
    </row>
    <row r="217" spans="2:7" hidden="1" x14ac:dyDescent="0.6">
      <c r="B217" s="63"/>
      <c r="C217" s="14"/>
      <c r="D217" s="15"/>
      <c r="E217" s="15"/>
      <c r="F217" s="16"/>
      <c r="G217" s="25" t="str">
        <f t="shared" si="4"/>
        <v/>
      </c>
    </row>
    <row r="218" spans="2:7" ht="39" hidden="1" x14ac:dyDescent="0.6">
      <c r="B218" s="50" t="s">
        <v>490</v>
      </c>
      <c r="C218" s="14" t="s">
        <v>491</v>
      </c>
      <c r="D218" s="22" t="s">
        <v>62</v>
      </c>
      <c r="E218" s="15"/>
      <c r="F218" s="69"/>
      <c r="G218" s="25">
        <f t="shared" si="4"/>
        <v>0</v>
      </c>
    </row>
    <row r="219" spans="2:7" hidden="1" x14ac:dyDescent="0.6">
      <c r="B219" s="63"/>
      <c r="C219" s="14"/>
      <c r="D219" s="15"/>
      <c r="E219" s="15"/>
      <c r="F219" s="69"/>
      <c r="G219" s="25" t="str">
        <f t="shared" si="4"/>
        <v/>
      </c>
    </row>
    <row r="220" spans="2:7" ht="26" hidden="1" x14ac:dyDescent="0.6">
      <c r="B220" s="50" t="s">
        <v>492</v>
      </c>
      <c r="C220" s="14" t="s">
        <v>493</v>
      </c>
      <c r="D220" s="22"/>
      <c r="E220" s="15"/>
      <c r="F220" s="69"/>
      <c r="G220" s="25" t="str">
        <f t="shared" si="4"/>
        <v/>
      </c>
    </row>
    <row r="221" spans="2:7" hidden="1" x14ac:dyDescent="0.6">
      <c r="B221" s="63"/>
      <c r="C221" s="14"/>
      <c r="D221" s="15"/>
      <c r="E221" s="15"/>
      <c r="F221" s="69"/>
      <c r="G221" s="25" t="str">
        <f t="shared" si="4"/>
        <v/>
      </c>
    </row>
    <row r="222" spans="2:7" ht="39" hidden="1" x14ac:dyDescent="0.6">
      <c r="B222" s="50" t="s">
        <v>494</v>
      </c>
      <c r="C222" s="14" t="s">
        <v>495</v>
      </c>
      <c r="D222" s="22" t="s">
        <v>400</v>
      </c>
      <c r="E222" s="15"/>
      <c r="F222" s="72"/>
      <c r="G222" s="25">
        <f t="shared" si="4"/>
        <v>0</v>
      </c>
    </row>
    <row r="223" spans="2:7" hidden="1" x14ac:dyDescent="0.6">
      <c r="B223" s="63"/>
      <c r="C223" s="14"/>
      <c r="D223" s="15"/>
      <c r="E223" s="15"/>
      <c r="F223" s="69"/>
      <c r="G223" s="25" t="str">
        <f t="shared" si="4"/>
        <v/>
      </c>
    </row>
    <row r="224" spans="2:7" ht="26" hidden="1" x14ac:dyDescent="0.6">
      <c r="B224" s="50" t="s">
        <v>496</v>
      </c>
      <c r="C224" s="14" t="s">
        <v>497</v>
      </c>
      <c r="D224" s="22" t="s">
        <v>400</v>
      </c>
      <c r="E224" s="15"/>
      <c r="F224" s="69"/>
      <c r="G224" s="25">
        <f t="shared" si="4"/>
        <v>0</v>
      </c>
    </row>
    <row r="225" spans="2:7" hidden="1" x14ac:dyDescent="0.6">
      <c r="B225" s="63"/>
      <c r="C225" s="14"/>
      <c r="D225" s="15"/>
      <c r="E225" s="15"/>
      <c r="F225" s="69"/>
      <c r="G225" s="25" t="str">
        <f t="shared" si="4"/>
        <v/>
      </c>
    </row>
    <row r="226" spans="2:7" hidden="1" x14ac:dyDescent="0.6">
      <c r="B226" s="50" t="s">
        <v>498</v>
      </c>
      <c r="C226" s="153" t="s">
        <v>499</v>
      </c>
      <c r="D226" s="22"/>
      <c r="E226" s="66"/>
      <c r="F226" s="69"/>
      <c r="G226" s="25" t="str">
        <f t="shared" si="4"/>
        <v/>
      </c>
    </row>
    <row r="227" spans="2:7" hidden="1" x14ac:dyDescent="0.6">
      <c r="B227" s="63"/>
      <c r="C227" s="14"/>
      <c r="D227" s="15"/>
      <c r="E227" s="15"/>
      <c r="F227" s="69"/>
      <c r="G227" s="25" t="str">
        <f t="shared" si="4"/>
        <v/>
      </c>
    </row>
    <row r="228" spans="2:7" ht="13.5" hidden="1" x14ac:dyDescent="0.6">
      <c r="B228" s="50" t="s">
        <v>500</v>
      </c>
      <c r="C228" s="14" t="s">
        <v>501</v>
      </c>
      <c r="D228" s="22" t="s">
        <v>502</v>
      </c>
      <c r="E228" s="66"/>
      <c r="F228" s="69"/>
      <c r="G228" s="25">
        <f t="shared" si="4"/>
        <v>0</v>
      </c>
    </row>
    <row r="229" spans="2:7" hidden="1" x14ac:dyDescent="0.6">
      <c r="B229" s="63"/>
      <c r="C229" s="152"/>
      <c r="D229" s="66"/>
      <c r="E229" s="66"/>
      <c r="F229" s="69"/>
      <c r="G229" s="25" t="str">
        <f t="shared" si="4"/>
        <v/>
      </c>
    </row>
    <row r="230" spans="2:7" ht="39" hidden="1" x14ac:dyDescent="0.6">
      <c r="B230" s="50" t="s">
        <v>503</v>
      </c>
      <c r="C230" s="14" t="s">
        <v>504</v>
      </c>
      <c r="D230" s="22" t="s">
        <v>62</v>
      </c>
      <c r="E230" s="15"/>
      <c r="F230" s="69"/>
      <c r="G230" s="25">
        <f t="shared" si="4"/>
        <v>0</v>
      </c>
    </row>
    <row r="231" spans="2:7" hidden="1" x14ac:dyDescent="0.6">
      <c r="B231" s="63"/>
      <c r="C231" s="152"/>
      <c r="D231" s="66"/>
      <c r="E231" s="15"/>
      <c r="F231" s="69"/>
      <c r="G231" s="25" t="str">
        <f t="shared" si="4"/>
        <v/>
      </c>
    </row>
    <row r="232" spans="2:7" hidden="1" x14ac:dyDescent="0.6">
      <c r="B232" s="50" t="s">
        <v>505</v>
      </c>
      <c r="C232" s="153" t="s">
        <v>506</v>
      </c>
      <c r="D232" s="22"/>
      <c r="E232" s="15"/>
      <c r="F232" s="69"/>
      <c r="G232" s="25" t="str">
        <f t="shared" si="4"/>
        <v/>
      </c>
    </row>
    <row r="233" spans="2:7" hidden="1" x14ac:dyDescent="0.6">
      <c r="B233" s="63"/>
      <c r="C233" s="14"/>
      <c r="D233" s="15"/>
      <c r="E233" s="15"/>
      <c r="F233" s="69"/>
      <c r="G233" s="25" t="str">
        <f t="shared" si="4"/>
        <v/>
      </c>
    </row>
    <row r="234" spans="2:7" hidden="1" x14ac:dyDescent="0.6">
      <c r="B234" s="95" t="s">
        <v>507</v>
      </c>
      <c r="C234" s="14" t="s">
        <v>508</v>
      </c>
      <c r="D234" s="22" t="s">
        <v>28</v>
      </c>
      <c r="E234" s="15"/>
      <c r="F234" s="16"/>
      <c r="G234" s="25">
        <f t="shared" si="4"/>
        <v>0</v>
      </c>
    </row>
    <row r="235" spans="2:7" hidden="1" x14ac:dyDescent="0.6">
      <c r="B235" s="50"/>
      <c r="C235" s="14"/>
      <c r="D235" s="15"/>
      <c r="E235" s="15"/>
      <c r="F235" s="16"/>
      <c r="G235" s="25" t="str">
        <f t="shared" si="4"/>
        <v/>
      </c>
    </row>
    <row r="236" spans="2:7" hidden="1" x14ac:dyDescent="0.6">
      <c r="B236" s="50" t="s">
        <v>509</v>
      </c>
      <c r="C236" s="14" t="s">
        <v>510</v>
      </c>
      <c r="D236" s="22" t="s">
        <v>28</v>
      </c>
      <c r="E236" s="15"/>
      <c r="F236" s="16"/>
      <c r="G236" s="25">
        <f t="shared" si="4"/>
        <v>0</v>
      </c>
    </row>
    <row r="237" spans="2:7" hidden="1" x14ac:dyDescent="0.6">
      <c r="B237" s="50"/>
      <c r="C237" s="14"/>
      <c r="D237" s="15"/>
      <c r="E237" s="15"/>
      <c r="F237" s="16"/>
      <c r="G237" s="25" t="str">
        <f t="shared" si="4"/>
        <v/>
      </c>
    </row>
    <row r="238" spans="2:7" ht="39" hidden="1" x14ac:dyDescent="0.6">
      <c r="B238" s="50" t="s">
        <v>511</v>
      </c>
      <c r="C238" s="14" t="s">
        <v>512</v>
      </c>
      <c r="D238" s="22"/>
      <c r="E238" s="15"/>
      <c r="F238" s="16"/>
      <c r="G238" s="25" t="str">
        <f t="shared" si="4"/>
        <v/>
      </c>
    </row>
    <row r="239" spans="2:7" hidden="1" x14ac:dyDescent="0.6">
      <c r="B239" s="63"/>
      <c r="C239" s="14"/>
      <c r="D239" s="15"/>
      <c r="E239" s="15"/>
      <c r="F239" s="16"/>
      <c r="G239" s="25" t="str">
        <f t="shared" si="4"/>
        <v/>
      </c>
    </row>
    <row r="240" spans="2:7" hidden="1" x14ac:dyDescent="0.6">
      <c r="B240" s="50" t="s">
        <v>513</v>
      </c>
      <c r="C240" s="14" t="s">
        <v>514</v>
      </c>
      <c r="D240" s="22" t="s">
        <v>28</v>
      </c>
      <c r="E240" s="23"/>
      <c r="F240" s="24"/>
      <c r="G240" s="25">
        <f t="shared" si="4"/>
        <v>0</v>
      </c>
    </row>
    <row r="241" spans="2:8" hidden="1" x14ac:dyDescent="0.6">
      <c r="B241" s="63"/>
      <c r="C241" s="14"/>
      <c r="D241" s="15"/>
      <c r="E241" s="26"/>
      <c r="F241" s="16"/>
      <c r="G241" s="25" t="str">
        <f t="shared" si="4"/>
        <v/>
      </c>
    </row>
    <row r="242" spans="2:8" hidden="1" x14ac:dyDescent="0.6">
      <c r="B242" s="50" t="s">
        <v>515</v>
      </c>
      <c r="C242" s="14" t="s">
        <v>516</v>
      </c>
      <c r="D242" s="22" t="s">
        <v>517</v>
      </c>
      <c r="E242" s="26"/>
      <c r="F242" s="64"/>
      <c r="G242" s="25">
        <f t="shared" si="4"/>
        <v>0</v>
      </c>
    </row>
    <row r="243" spans="2:8" hidden="1" x14ac:dyDescent="0.6">
      <c r="B243" s="63"/>
      <c r="C243" s="14"/>
      <c r="D243" s="15"/>
      <c r="E243" s="26"/>
      <c r="F243" s="16"/>
      <c r="G243" s="25" t="str">
        <f t="shared" si="4"/>
        <v/>
      </c>
    </row>
    <row r="244" spans="2:8" hidden="1" x14ac:dyDescent="0.6">
      <c r="B244" s="50" t="s">
        <v>518</v>
      </c>
      <c r="C244" s="14" t="s">
        <v>519</v>
      </c>
      <c r="D244" s="22" t="s">
        <v>517</v>
      </c>
      <c r="E244" s="26"/>
      <c r="F244" s="67"/>
      <c r="G244" s="25">
        <f t="shared" si="4"/>
        <v>0</v>
      </c>
    </row>
    <row r="245" spans="2:8" hidden="1" x14ac:dyDescent="0.6">
      <c r="B245" s="50"/>
      <c r="C245" s="14"/>
      <c r="D245" s="15"/>
      <c r="E245" s="26"/>
      <c r="F245" s="67"/>
      <c r="G245" s="25" t="str">
        <f t="shared" si="4"/>
        <v/>
      </c>
    </row>
    <row r="246" spans="2:8" hidden="1" x14ac:dyDescent="0.6">
      <c r="B246" s="50"/>
      <c r="C246" s="153"/>
      <c r="D246" s="15"/>
      <c r="E246" s="26"/>
      <c r="F246" s="67"/>
      <c r="G246" s="25"/>
    </row>
    <row r="247" spans="2:8" hidden="1" x14ac:dyDescent="0.6">
      <c r="B247" s="50"/>
      <c r="C247" s="153"/>
      <c r="D247" s="15"/>
      <c r="E247" s="26"/>
      <c r="F247" s="67"/>
      <c r="G247" s="25"/>
    </row>
    <row r="248" spans="2:8" hidden="1" x14ac:dyDescent="0.6">
      <c r="B248" s="50"/>
      <c r="C248" s="153"/>
      <c r="D248" s="15"/>
      <c r="E248" s="26"/>
      <c r="F248" s="67"/>
      <c r="G248" s="25"/>
    </row>
    <row r="249" spans="2:8" hidden="1" x14ac:dyDescent="0.6">
      <c r="B249" s="50"/>
      <c r="C249" s="153"/>
      <c r="D249" s="15"/>
      <c r="E249" s="26"/>
      <c r="F249" s="67"/>
      <c r="G249" s="25"/>
    </row>
    <row r="250" spans="2:8" hidden="1" x14ac:dyDescent="0.6">
      <c r="B250" s="50"/>
      <c r="C250" s="153"/>
      <c r="D250" s="15"/>
      <c r="E250" s="26"/>
      <c r="F250" s="67"/>
      <c r="G250" s="25"/>
    </row>
    <row r="251" spans="2:8" s="28" customFormat="1" ht="20.25" hidden="1" customHeight="1" x14ac:dyDescent="0.6">
      <c r="B251" s="154" t="str">
        <f>$B$10</f>
        <v>C2.1</v>
      </c>
      <c r="C251" s="30" t="s">
        <v>78</v>
      </c>
      <c r="D251" s="31"/>
      <c r="E251" s="32"/>
      <c r="F251" s="31"/>
      <c r="G251" s="33">
        <f>SUM(G202:G250)</f>
        <v>0</v>
      </c>
      <c r="H251" s="34"/>
    </row>
    <row r="252" spans="2:8" hidden="1" x14ac:dyDescent="0.6">
      <c r="B252" s="367" t="str">
        <f>Client1</f>
        <v>Province of KwaZulu-Natal</v>
      </c>
      <c r="C252" s="367"/>
      <c r="D252" s="367"/>
      <c r="E252" s="365" t="str">
        <f>"Contract No. "&amp;ContractNo</f>
        <v>Contract No. ZNB00904/00000/00/HOD/INF/21/T</v>
      </c>
      <c r="F252" s="365"/>
      <c r="G252" s="365"/>
    </row>
    <row r="253" spans="2:8" hidden="1" x14ac:dyDescent="0.6">
      <c r="B253" s="367" t="str">
        <f>Client2</f>
        <v>Department of Transport</v>
      </c>
      <c r="C253" s="367"/>
      <c r="D253" s="367"/>
      <c r="E253" s="365"/>
      <c r="F253" s="365"/>
      <c r="G253" s="365"/>
    </row>
    <row r="254" spans="2:8" hidden="1" x14ac:dyDescent="0.6">
      <c r="B254" s="368"/>
      <c r="C254" s="368"/>
      <c r="D254" s="368"/>
      <c r="E254" s="366"/>
      <c r="F254" s="366"/>
      <c r="G254" s="366"/>
    </row>
    <row r="255" spans="2:8" hidden="1" x14ac:dyDescent="0.6">
      <c r="B255" s="376" t="s">
        <v>8</v>
      </c>
      <c r="C255" s="377"/>
      <c r="D255" s="377"/>
      <c r="E255" s="377"/>
      <c r="F255" s="377"/>
      <c r="G255" s="378" t="str">
        <f>$G$4</f>
        <v>CHAPTER C2.1</v>
      </c>
      <c r="H255" s="6"/>
    </row>
    <row r="256" spans="2:8" hidden="1" x14ac:dyDescent="0.6">
      <c r="B256" s="369" t="str">
        <f>ContractDescription</f>
        <v>THE CONSTRUCTION OF THE LOVU RIVER PEDESTRIAN BRIDGE NO.3383 IN THE DURBAN REGION</v>
      </c>
      <c r="C256" s="370"/>
      <c r="D256" s="370"/>
      <c r="E256" s="370"/>
      <c r="F256" s="370"/>
      <c r="G256" s="365"/>
      <c r="H256" s="8"/>
    </row>
    <row r="257" spans="2:8" hidden="1" x14ac:dyDescent="0.6">
      <c r="B257" s="369"/>
      <c r="C257" s="370"/>
      <c r="D257" s="370"/>
      <c r="E257" s="370"/>
      <c r="F257" s="370"/>
      <c r="G257" s="365"/>
      <c r="H257" s="8"/>
    </row>
    <row r="258" spans="2:8" hidden="1" x14ac:dyDescent="0.6">
      <c r="B258" s="371"/>
      <c r="C258" s="372"/>
      <c r="D258" s="372"/>
      <c r="E258" s="372"/>
      <c r="F258" s="372"/>
      <c r="G258" s="366"/>
      <c r="H258" s="8"/>
    </row>
    <row r="259" spans="2:8" s="9" customFormat="1" ht="24.95" hidden="1" customHeight="1" x14ac:dyDescent="0.6">
      <c r="B259" s="79" t="s">
        <v>9</v>
      </c>
      <c r="C259" s="11" t="s">
        <v>10</v>
      </c>
      <c r="D259" s="11" t="s">
        <v>11</v>
      </c>
      <c r="E259" s="11" t="s">
        <v>12</v>
      </c>
      <c r="F259" s="11" t="s">
        <v>13</v>
      </c>
      <c r="G259" s="11" t="s">
        <v>14</v>
      </c>
      <c r="H259" s="12"/>
    </row>
    <row r="260" spans="2:8" s="28" customFormat="1" ht="20.25" hidden="1" customHeight="1" x14ac:dyDescent="0.6">
      <c r="B260" s="85"/>
      <c r="C260" s="30" t="s">
        <v>79</v>
      </c>
      <c r="D260" s="31"/>
      <c r="E260" s="32"/>
      <c r="F260" s="31"/>
      <c r="G260" s="33">
        <f>G251</f>
        <v>0</v>
      </c>
      <c r="H260" s="34"/>
    </row>
    <row r="261" spans="2:8" hidden="1" x14ac:dyDescent="0.6">
      <c r="B261" s="50"/>
      <c r="C261" s="153"/>
      <c r="D261" s="15"/>
      <c r="E261" s="26"/>
      <c r="F261" s="67"/>
      <c r="G261" s="25"/>
    </row>
    <row r="262" spans="2:8" hidden="1" x14ac:dyDescent="0.6">
      <c r="B262" s="50" t="s">
        <v>520</v>
      </c>
      <c r="C262" s="153" t="s">
        <v>521</v>
      </c>
      <c r="D262" s="22"/>
      <c r="E262" s="26"/>
      <c r="F262" s="69"/>
      <c r="G262" s="25" t="str">
        <f t="shared" ref="G262:G298" si="5">IF(D262="","",E262*F262)</f>
        <v/>
      </c>
    </row>
    <row r="263" spans="2:8" hidden="1" x14ac:dyDescent="0.6">
      <c r="B263" s="63"/>
      <c r="C263" s="14"/>
      <c r="D263" s="15"/>
      <c r="E263" s="26"/>
      <c r="F263" s="67"/>
      <c r="G263" s="25" t="str">
        <f t="shared" si="5"/>
        <v/>
      </c>
    </row>
    <row r="264" spans="2:8" ht="26" hidden="1" x14ac:dyDescent="0.6">
      <c r="B264" s="50" t="s">
        <v>522</v>
      </c>
      <c r="C264" s="14" t="s">
        <v>523</v>
      </c>
      <c r="D264" s="22" t="s">
        <v>90</v>
      </c>
      <c r="E264" s="26"/>
      <c r="F264" s="64"/>
      <c r="G264" s="25">
        <f t="shared" si="5"/>
        <v>0</v>
      </c>
    </row>
    <row r="265" spans="2:8" hidden="1" x14ac:dyDescent="0.6">
      <c r="B265" s="63"/>
      <c r="C265" s="14"/>
      <c r="D265" s="15"/>
      <c r="E265" s="26"/>
      <c r="F265" s="67"/>
      <c r="G265" s="25" t="str">
        <f t="shared" si="5"/>
        <v/>
      </c>
    </row>
    <row r="266" spans="2:8" ht="26" hidden="1" x14ac:dyDescent="0.6">
      <c r="B266" s="50" t="s">
        <v>524</v>
      </c>
      <c r="C266" s="14" t="s">
        <v>525</v>
      </c>
      <c r="D266" s="22" t="s">
        <v>90</v>
      </c>
      <c r="E266" s="26"/>
      <c r="F266" s="16"/>
      <c r="G266" s="25">
        <f t="shared" si="5"/>
        <v>0</v>
      </c>
    </row>
    <row r="267" spans="2:8" hidden="1" x14ac:dyDescent="0.6">
      <c r="B267" s="63"/>
      <c r="C267" s="14"/>
      <c r="D267" s="15"/>
      <c r="E267" s="26"/>
      <c r="F267" s="16"/>
      <c r="G267" s="25" t="str">
        <f t="shared" si="5"/>
        <v/>
      </c>
    </row>
    <row r="268" spans="2:8" hidden="1" x14ac:dyDescent="0.6">
      <c r="B268" s="50" t="s">
        <v>526</v>
      </c>
      <c r="C268" s="14" t="s">
        <v>527</v>
      </c>
      <c r="D268" s="22"/>
      <c r="E268" s="26"/>
      <c r="F268" s="69"/>
      <c r="G268" s="25" t="str">
        <f t="shared" si="5"/>
        <v/>
      </c>
    </row>
    <row r="269" spans="2:8" hidden="1" x14ac:dyDescent="0.6">
      <c r="B269" s="63"/>
      <c r="C269" s="14"/>
      <c r="D269" s="15"/>
      <c r="E269" s="26"/>
      <c r="F269" s="69"/>
      <c r="G269" s="25" t="str">
        <f t="shared" si="5"/>
        <v/>
      </c>
    </row>
    <row r="270" spans="2:8" ht="26.5" hidden="1" x14ac:dyDescent="0.6">
      <c r="B270" s="50" t="s">
        <v>528</v>
      </c>
      <c r="C270" s="14" t="s">
        <v>529</v>
      </c>
      <c r="D270" s="22"/>
      <c r="E270" s="26"/>
      <c r="F270" s="64"/>
      <c r="G270" s="25" t="str">
        <f t="shared" si="5"/>
        <v/>
      </c>
    </row>
    <row r="271" spans="2:8" hidden="1" x14ac:dyDescent="0.6">
      <c r="B271" s="63"/>
      <c r="C271" s="14"/>
      <c r="D271" s="15"/>
      <c r="E271" s="26"/>
      <c r="F271" s="27"/>
      <c r="G271" s="25" t="str">
        <f t="shared" si="5"/>
        <v/>
      </c>
    </row>
    <row r="272" spans="2:8" hidden="1" x14ac:dyDescent="0.6">
      <c r="B272" s="50" t="s">
        <v>109</v>
      </c>
      <c r="C272" s="14" t="s">
        <v>530</v>
      </c>
      <c r="D272" s="22" t="s">
        <v>90</v>
      </c>
      <c r="E272" s="26"/>
      <c r="F272" s="27"/>
      <c r="G272" s="25">
        <f t="shared" si="5"/>
        <v>0</v>
      </c>
    </row>
    <row r="273" spans="2:7" hidden="1" x14ac:dyDescent="0.6">
      <c r="B273" s="63"/>
      <c r="C273" s="14"/>
      <c r="D273" s="15"/>
      <c r="E273" s="26"/>
      <c r="F273" s="27"/>
      <c r="G273" s="25" t="str">
        <f t="shared" si="5"/>
        <v/>
      </c>
    </row>
    <row r="274" spans="2:7" hidden="1" x14ac:dyDescent="0.6">
      <c r="B274" s="50" t="s">
        <v>112</v>
      </c>
      <c r="C274" s="14" t="s">
        <v>530</v>
      </c>
      <c r="D274" s="22" t="s">
        <v>90</v>
      </c>
      <c r="E274" s="26"/>
      <c r="F274" s="69"/>
      <c r="G274" s="25">
        <f t="shared" si="5"/>
        <v>0</v>
      </c>
    </row>
    <row r="275" spans="2:7" hidden="1" x14ac:dyDescent="0.6">
      <c r="B275" s="63"/>
      <c r="C275" s="14"/>
      <c r="D275" s="15"/>
      <c r="E275" s="26"/>
      <c r="F275" s="27"/>
      <c r="G275" s="25" t="str">
        <f t="shared" si="5"/>
        <v/>
      </c>
    </row>
    <row r="276" spans="2:7" hidden="1" x14ac:dyDescent="0.6">
      <c r="B276" s="50" t="s">
        <v>136</v>
      </c>
      <c r="C276" s="14" t="s">
        <v>531</v>
      </c>
      <c r="D276" s="22" t="s">
        <v>90</v>
      </c>
      <c r="E276" s="26"/>
      <c r="F276" s="64"/>
      <c r="G276" s="25">
        <f t="shared" si="5"/>
        <v>0</v>
      </c>
    </row>
    <row r="277" spans="2:7" hidden="1" x14ac:dyDescent="0.6">
      <c r="B277" s="63"/>
      <c r="C277" s="14"/>
      <c r="D277" s="15"/>
      <c r="E277" s="15"/>
      <c r="F277" s="16"/>
      <c r="G277" s="25" t="str">
        <f t="shared" si="5"/>
        <v/>
      </c>
    </row>
    <row r="278" spans="2:7" ht="26.5" hidden="1" x14ac:dyDescent="0.6">
      <c r="B278" s="50" t="s">
        <v>532</v>
      </c>
      <c r="C278" s="14" t="s">
        <v>533</v>
      </c>
      <c r="D278" s="22"/>
      <c r="E278" s="15"/>
      <c r="F278" s="69"/>
      <c r="G278" s="25" t="str">
        <f t="shared" si="5"/>
        <v/>
      </c>
    </row>
    <row r="279" spans="2:7" hidden="1" x14ac:dyDescent="0.6">
      <c r="B279" s="63"/>
      <c r="C279" s="14"/>
      <c r="D279" s="15"/>
      <c r="E279" s="15"/>
      <c r="F279" s="69"/>
      <c r="G279" s="25" t="str">
        <f t="shared" si="5"/>
        <v/>
      </c>
    </row>
    <row r="280" spans="2:7" hidden="1" x14ac:dyDescent="0.6">
      <c r="B280" s="50" t="s">
        <v>109</v>
      </c>
      <c r="C280" s="14" t="s">
        <v>530</v>
      </c>
      <c r="D280" s="22" t="s">
        <v>62</v>
      </c>
      <c r="E280" s="15"/>
      <c r="F280" s="69"/>
      <c r="G280" s="25">
        <f t="shared" si="5"/>
        <v>0</v>
      </c>
    </row>
    <row r="281" spans="2:7" hidden="1" x14ac:dyDescent="0.6">
      <c r="B281" s="63"/>
      <c r="C281" s="14"/>
      <c r="D281" s="15"/>
      <c r="E281" s="15"/>
      <c r="F281" s="69"/>
      <c r="G281" s="25" t="str">
        <f t="shared" si="5"/>
        <v/>
      </c>
    </row>
    <row r="282" spans="2:7" hidden="1" x14ac:dyDescent="0.6">
      <c r="B282" s="50" t="s">
        <v>112</v>
      </c>
      <c r="C282" s="14" t="s">
        <v>530</v>
      </c>
      <c r="D282" s="22" t="s">
        <v>62</v>
      </c>
      <c r="E282" s="15"/>
      <c r="F282" s="72"/>
      <c r="G282" s="25">
        <f t="shared" si="5"/>
        <v>0</v>
      </c>
    </row>
    <row r="283" spans="2:7" hidden="1" x14ac:dyDescent="0.6">
      <c r="B283" s="63"/>
      <c r="C283" s="14"/>
      <c r="D283" s="15"/>
      <c r="E283" s="15"/>
      <c r="F283" s="69"/>
      <c r="G283" s="25" t="str">
        <f t="shared" si="5"/>
        <v/>
      </c>
    </row>
    <row r="284" spans="2:7" hidden="1" x14ac:dyDescent="0.6">
      <c r="B284" s="50" t="s">
        <v>136</v>
      </c>
      <c r="C284" s="14" t="s">
        <v>531</v>
      </c>
      <c r="D284" s="22" t="s">
        <v>62</v>
      </c>
      <c r="E284" s="15"/>
      <c r="F284" s="69"/>
      <c r="G284" s="25">
        <f t="shared" si="5"/>
        <v>0</v>
      </c>
    </row>
    <row r="285" spans="2:7" hidden="1" x14ac:dyDescent="0.6">
      <c r="B285" s="63"/>
      <c r="C285" s="14"/>
      <c r="D285" s="15"/>
      <c r="E285" s="15"/>
      <c r="F285" s="69"/>
      <c r="G285" s="25" t="str">
        <f t="shared" si="5"/>
        <v/>
      </c>
    </row>
    <row r="286" spans="2:7" ht="26" hidden="1" x14ac:dyDescent="0.6">
      <c r="B286" s="50" t="s">
        <v>534</v>
      </c>
      <c r="C286" s="153" t="s">
        <v>535</v>
      </c>
      <c r="D286" s="22"/>
      <c r="E286" s="66"/>
      <c r="F286" s="69"/>
      <c r="G286" s="25" t="str">
        <f t="shared" si="5"/>
        <v/>
      </c>
    </row>
    <row r="287" spans="2:7" hidden="1" x14ac:dyDescent="0.6">
      <c r="B287" s="63"/>
      <c r="C287" s="14"/>
      <c r="D287" s="15"/>
      <c r="E287" s="15"/>
      <c r="F287" s="69"/>
      <c r="G287" s="25" t="str">
        <f t="shared" si="5"/>
        <v/>
      </c>
    </row>
    <row r="288" spans="2:7" ht="52" hidden="1" x14ac:dyDescent="0.6">
      <c r="B288" s="50" t="s">
        <v>536</v>
      </c>
      <c r="C288" s="14" t="s">
        <v>537</v>
      </c>
      <c r="D288" s="22" t="s">
        <v>400</v>
      </c>
      <c r="E288" s="66"/>
      <c r="F288" s="69"/>
      <c r="G288" s="25">
        <f t="shared" si="5"/>
        <v>0</v>
      </c>
    </row>
    <row r="289" spans="2:8" hidden="1" x14ac:dyDescent="0.6">
      <c r="B289" s="63"/>
      <c r="C289" s="152"/>
      <c r="D289" s="66"/>
      <c r="E289" s="66"/>
      <c r="F289" s="69"/>
      <c r="G289" s="25" t="str">
        <f t="shared" si="5"/>
        <v/>
      </c>
    </row>
    <row r="290" spans="2:8" ht="52" hidden="1" x14ac:dyDescent="0.6">
      <c r="B290" s="50" t="s">
        <v>538</v>
      </c>
      <c r="C290" s="14" t="s">
        <v>539</v>
      </c>
      <c r="D290" s="22" t="s">
        <v>400</v>
      </c>
      <c r="E290" s="15"/>
      <c r="F290" s="69"/>
      <c r="G290" s="25">
        <f t="shared" si="5"/>
        <v>0</v>
      </c>
    </row>
    <row r="291" spans="2:8" hidden="1" x14ac:dyDescent="0.6">
      <c r="B291" s="63"/>
      <c r="C291" s="152"/>
      <c r="D291" s="66"/>
      <c r="E291" s="15"/>
      <c r="F291" s="69"/>
      <c r="G291" s="25" t="str">
        <f t="shared" si="5"/>
        <v/>
      </c>
    </row>
    <row r="292" spans="2:8" ht="65" hidden="1" x14ac:dyDescent="0.6">
      <c r="B292" s="50" t="s">
        <v>540</v>
      </c>
      <c r="C292" s="153" t="s">
        <v>541</v>
      </c>
      <c r="D292" s="22" t="s">
        <v>400</v>
      </c>
      <c r="E292" s="15"/>
      <c r="F292" s="69"/>
      <c r="G292" s="25">
        <f t="shared" si="5"/>
        <v>0</v>
      </c>
    </row>
    <row r="293" spans="2:8" hidden="1" x14ac:dyDescent="0.6">
      <c r="B293" s="63"/>
      <c r="C293" s="14"/>
      <c r="D293" s="15"/>
      <c r="E293" s="15"/>
      <c r="F293" s="69"/>
      <c r="G293" s="25" t="str">
        <f t="shared" si="5"/>
        <v/>
      </c>
    </row>
    <row r="294" spans="2:8" ht="51" hidden="1" customHeight="1" x14ac:dyDescent="0.6">
      <c r="B294" s="95" t="s">
        <v>542</v>
      </c>
      <c r="C294" s="39" t="s">
        <v>543</v>
      </c>
      <c r="D294" s="22"/>
      <c r="E294" s="15"/>
      <c r="F294" s="16"/>
      <c r="G294" s="25" t="str">
        <f t="shared" si="5"/>
        <v/>
      </c>
    </row>
    <row r="295" spans="2:8" hidden="1" x14ac:dyDescent="0.6">
      <c r="B295" s="50"/>
      <c r="C295" s="14"/>
      <c r="D295" s="15"/>
      <c r="E295" s="15"/>
      <c r="F295" s="16"/>
      <c r="G295" s="25" t="str">
        <f t="shared" si="5"/>
        <v/>
      </c>
    </row>
    <row r="296" spans="2:8" ht="26" hidden="1" x14ac:dyDescent="0.6">
      <c r="B296" s="50" t="s">
        <v>544</v>
      </c>
      <c r="C296" s="14" t="s">
        <v>545</v>
      </c>
      <c r="D296" s="22" t="s">
        <v>502</v>
      </c>
      <c r="E296" s="15"/>
      <c r="F296" s="16"/>
      <c r="G296" s="25">
        <f t="shared" si="5"/>
        <v>0</v>
      </c>
    </row>
    <row r="297" spans="2:8" hidden="1" x14ac:dyDescent="0.6">
      <c r="B297" s="50"/>
      <c r="C297" s="14"/>
      <c r="D297" s="15"/>
      <c r="E297" s="15"/>
      <c r="F297" s="16"/>
      <c r="G297" s="25" t="str">
        <f t="shared" si="5"/>
        <v/>
      </c>
    </row>
    <row r="298" spans="2:8" ht="26" hidden="1" x14ac:dyDescent="0.6">
      <c r="B298" s="50" t="s">
        <v>546</v>
      </c>
      <c r="C298" s="14" t="s">
        <v>547</v>
      </c>
      <c r="D298" s="22" t="s">
        <v>502</v>
      </c>
      <c r="E298" s="15"/>
      <c r="F298" s="16"/>
      <c r="G298" s="25">
        <f t="shared" si="5"/>
        <v>0</v>
      </c>
    </row>
    <row r="299" spans="2:8" hidden="1" x14ac:dyDescent="0.6">
      <c r="B299" s="50"/>
      <c r="C299" s="14"/>
      <c r="D299" s="22"/>
      <c r="E299" s="15"/>
      <c r="F299" s="16"/>
      <c r="G299" s="25"/>
    </row>
    <row r="300" spans="2:8" hidden="1" x14ac:dyDescent="0.6">
      <c r="B300" s="50"/>
      <c r="C300" s="14"/>
      <c r="D300" s="22"/>
      <c r="E300" s="15"/>
      <c r="F300" s="16"/>
      <c r="G300" s="25"/>
    </row>
    <row r="301" spans="2:8" hidden="1" x14ac:dyDescent="0.6">
      <c r="B301" s="50"/>
      <c r="C301" s="14"/>
      <c r="D301" s="22"/>
      <c r="E301" s="15"/>
      <c r="F301" s="16"/>
      <c r="G301" s="25"/>
    </row>
    <row r="302" spans="2:8" hidden="1" x14ac:dyDescent="0.6">
      <c r="B302" s="50"/>
      <c r="C302" s="14"/>
      <c r="D302" s="22"/>
      <c r="E302" s="15"/>
      <c r="F302" s="16"/>
      <c r="G302" s="25"/>
    </row>
    <row r="303" spans="2:8" s="28" customFormat="1" ht="20.25" hidden="1" customHeight="1" x14ac:dyDescent="0.6">
      <c r="B303" s="154" t="str">
        <f>$B$10</f>
        <v>C2.1</v>
      </c>
      <c r="C303" s="30" t="s">
        <v>78</v>
      </c>
      <c r="D303" s="31"/>
      <c r="E303" s="32"/>
      <c r="F303" s="31"/>
      <c r="G303" s="33">
        <f>SUM(G260:G302)</f>
        <v>0</v>
      </c>
      <c r="H303" s="34"/>
    </row>
    <row r="304" spans="2:8" hidden="1" x14ac:dyDescent="0.6">
      <c r="B304" s="367" t="str">
        <f>Client1</f>
        <v>Province of KwaZulu-Natal</v>
      </c>
      <c r="C304" s="367"/>
      <c r="D304" s="367"/>
      <c r="E304" s="365" t="str">
        <f>"Contract No. "&amp;ContractNo</f>
        <v>Contract No. ZNB00904/00000/00/HOD/INF/21/T</v>
      </c>
      <c r="F304" s="365"/>
      <c r="G304" s="365"/>
    </row>
    <row r="305" spans="2:8" hidden="1" x14ac:dyDescent="0.6">
      <c r="B305" s="367" t="str">
        <f>Client2</f>
        <v>Department of Transport</v>
      </c>
      <c r="C305" s="367"/>
      <c r="D305" s="367"/>
      <c r="E305" s="365"/>
      <c r="F305" s="365"/>
      <c r="G305" s="365"/>
    </row>
    <row r="306" spans="2:8" hidden="1" x14ac:dyDescent="0.6">
      <c r="B306" s="368"/>
      <c r="C306" s="368"/>
      <c r="D306" s="368"/>
      <c r="E306" s="366"/>
      <c r="F306" s="366"/>
      <c r="G306" s="366"/>
    </row>
    <row r="307" spans="2:8" hidden="1" x14ac:dyDescent="0.6">
      <c r="B307" s="376" t="s">
        <v>8</v>
      </c>
      <c r="C307" s="377"/>
      <c r="D307" s="377"/>
      <c r="E307" s="377"/>
      <c r="F307" s="377"/>
      <c r="G307" s="378" t="str">
        <f>$G$4</f>
        <v>CHAPTER C2.1</v>
      </c>
      <c r="H307" s="6"/>
    </row>
    <row r="308" spans="2:8" hidden="1" x14ac:dyDescent="0.6">
      <c r="B308" s="369" t="str">
        <f>ContractDescription</f>
        <v>THE CONSTRUCTION OF THE LOVU RIVER PEDESTRIAN BRIDGE NO.3383 IN THE DURBAN REGION</v>
      </c>
      <c r="C308" s="370"/>
      <c r="D308" s="370"/>
      <c r="E308" s="370"/>
      <c r="F308" s="370"/>
      <c r="G308" s="365"/>
      <c r="H308" s="8"/>
    </row>
    <row r="309" spans="2:8" hidden="1" x14ac:dyDescent="0.6">
      <c r="B309" s="369"/>
      <c r="C309" s="370"/>
      <c r="D309" s="370"/>
      <c r="E309" s="370"/>
      <c r="F309" s="370"/>
      <c r="G309" s="365"/>
      <c r="H309" s="8"/>
    </row>
    <row r="310" spans="2:8" hidden="1" x14ac:dyDescent="0.6">
      <c r="B310" s="371"/>
      <c r="C310" s="372"/>
      <c r="D310" s="372"/>
      <c r="E310" s="372"/>
      <c r="F310" s="372"/>
      <c r="G310" s="366"/>
      <c r="H310" s="8"/>
    </row>
    <row r="311" spans="2:8" s="9" customFormat="1" ht="24.95" hidden="1" customHeight="1" x14ac:dyDescent="0.6">
      <c r="B311" s="79" t="s">
        <v>9</v>
      </c>
      <c r="C311" s="11" t="s">
        <v>10</v>
      </c>
      <c r="D311" s="11" t="s">
        <v>11</v>
      </c>
      <c r="E311" s="11" t="s">
        <v>12</v>
      </c>
      <c r="F311" s="11" t="s">
        <v>13</v>
      </c>
      <c r="G311" s="11" t="s">
        <v>14</v>
      </c>
      <c r="H311" s="12"/>
    </row>
    <row r="312" spans="2:8" s="28" customFormat="1" ht="20.25" hidden="1" customHeight="1" x14ac:dyDescent="0.6">
      <c r="B312" s="85"/>
      <c r="C312" s="30" t="s">
        <v>79</v>
      </c>
      <c r="D312" s="31"/>
      <c r="E312" s="32"/>
      <c r="F312" s="31"/>
      <c r="G312" s="33">
        <f>G303</f>
        <v>0</v>
      </c>
      <c r="H312" s="34"/>
    </row>
    <row r="313" spans="2:8" hidden="1" x14ac:dyDescent="0.6">
      <c r="B313" s="63"/>
      <c r="C313" s="14"/>
      <c r="D313" s="15"/>
      <c r="E313" s="15"/>
      <c r="F313" s="16"/>
      <c r="G313" s="25" t="str">
        <f t="shared" ref="G313:G358" si="6">IF(D313="","",E313*F313)</f>
        <v/>
      </c>
    </row>
    <row r="314" spans="2:8" ht="39" hidden="1" x14ac:dyDescent="0.6">
      <c r="B314" s="50" t="s">
        <v>548</v>
      </c>
      <c r="C314" s="14" t="s">
        <v>549</v>
      </c>
      <c r="D314" s="22" t="s">
        <v>59</v>
      </c>
      <c r="E314" s="23"/>
      <c r="F314" s="24"/>
      <c r="G314" s="25">
        <f t="shared" si="6"/>
        <v>0</v>
      </c>
    </row>
    <row r="315" spans="2:8" hidden="1" x14ac:dyDescent="0.6">
      <c r="B315" s="63"/>
      <c r="C315" s="14"/>
      <c r="D315" s="15"/>
      <c r="E315" s="26"/>
      <c r="F315" s="16"/>
      <c r="G315" s="25" t="str">
        <f t="shared" si="6"/>
        <v/>
      </c>
    </row>
    <row r="316" spans="2:8" ht="39" hidden="1" x14ac:dyDescent="0.6">
      <c r="B316" s="50" t="s">
        <v>550</v>
      </c>
      <c r="C316" s="14" t="s">
        <v>551</v>
      </c>
      <c r="D316" s="22" t="s">
        <v>502</v>
      </c>
      <c r="E316" s="26"/>
      <c r="F316" s="64"/>
      <c r="G316" s="25">
        <f t="shared" si="6"/>
        <v>0</v>
      </c>
    </row>
    <row r="317" spans="2:8" hidden="1" x14ac:dyDescent="0.6">
      <c r="B317" s="63"/>
      <c r="C317" s="14"/>
      <c r="D317" s="15"/>
      <c r="E317" s="26"/>
      <c r="F317" s="16"/>
      <c r="G317" s="25" t="str">
        <f t="shared" si="6"/>
        <v/>
      </c>
    </row>
    <row r="318" spans="2:8" hidden="1" x14ac:dyDescent="0.6">
      <c r="B318" s="50" t="s">
        <v>552</v>
      </c>
      <c r="C318" s="14" t="s">
        <v>553</v>
      </c>
      <c r="D318" s="22"/>
      <c r="E318" s="26"/>
      <c r="F318" s="67"/>
      <c r="G318" s="25" t="str">
        <f t="shared" si="6"/>
        <v/>
      </c>
    </row>
    <row r="319" spans="2:8" hidden="1" x14ac:dyDescent="0.6">
      <c r="B319" s="50"/>
      <c r="C319" s="14"/>
      <c r="D319" s="15"/>
      <c r="E319" s="26"/>
      <c r="F319" s="67"/>
      <c r="G319" s="25" t="str">
        <f t="shared" si="6"/>
        <v/>
      </c>
    </row>
    <row r="320" spans="2:8" hidden="1" x14ac:dyDescent="0.6">
      <c r="B320" s="50" t="s">
        <v>554</v>
      </c>
      <c r="C320" s="153" t="s">
        <v>555</v>
      </c>
      <c r="D320" s="22"/>
      <c r="E320" s="26"/>
      <c r="F320" s="69"/>
      <c r="G320" s="25" t="str">
        <f t="shared" si="6"/>
        <v/>
      </c>
    </row>
    <row r="321" spans="2:7" hidden="1" x14ac:dyDescent="0.6">
      <c r="B321" s="63"/>
      <c r="C321" s="14"/>
      <c r="D321" s="15"/>
      <c r="E321" s="26"/>
      <c r="F321" s="67"/>
      <c r="G321" s="25" t="str">
        <f t="shared" si="6"/>
        <v/>
      </c>
    </row>
    <row r="322" spans="2:7" ht="13.5" hidden="1" x14ac:dyDescent="0.6">
      <c r="B322" s="50" t="s">
        <v>109</v>
      </c>
      <c r="C322" s="14" t="s">
        <v>556</v>
      </c>
      <c r="D322" s="22" t="s">
        <v>502</v>
      </c>
      <c r="E322" s="26"/>
      <c r="F322" s="64"/>
      <c r="G322" s="25">
        <f t="shared" si="6"/>
        <v>0</v>
      </c>
    </row>
    <row r="323" spans="2:7" hidden="1" x14ac:dyDescent="0.6">
      <c r="B323" s="63"/>
      <c r="C323" s="14"/>
      <c r="D323" s="15"/>
      <c r="E323" s="26"/>
      <c r="F323" s="67"/>
      <c r="G323" s="25" t="str">
        <f t="shared" si="6"/>
        <v/>
      </c>
    </row>
    <row r="324" spans="2:7" ht="13.5" hidden="1" x14ac:dyDescent="0.6">
      <c r="B324" s="50" t="s">
        <v>112</v>
      </c>
      <c r="C324" s="14" t="s">
        <v>557</v>
      </c>
      <c r="D324" s="22" t="s">
        <v>502</v>
      </c>
      <c r="E324" s="26"/>
      <c r="F324" s="16"/>
      <c r="G324" s="25">
        <f t="shared" si="6"/>
        <v>0</v>
      </c>
    </row>
    <row r="325" spans="2:7" hidden="1" x14ac:dyDescent="0.6">
      <c r="B325" s="63"/>
      <c r="C325" s="14"/>
      <c r="D325" s="15"/>
      <c r="E325" s="26"/>
      <c r="F325" s="16"/>
      <c r="G325" s="25" t="str">
        <f t="shared" si="6"/>
        <v/>
      </c>
    </row>
    <row r="326" spans="2:7" ht="13.5" hidden="1" x14ac:dyDescent="0.6">
      <c r="B326" s="50" t="s">
        <v>558</v>
      </c>
      <c r="C326" s="14" t="s">
        <v>559</v>
      </c>
      <c r="D326" s="22" t="s">
        <v>502</v>
      </c>
      <c r="E326" s="26"/>
      <c r="F326" s="69"/>
      <c r="G326" s="25">
        <f t="shared" si="6"/>
        <v>0</v>
      </c>
    </row>
    <row r="327" spans="2:7" hidden="1" x14ac:dyDescent="0.6">
      <c r="B327" s="63"/>
      <c r="C327" s="14"/>
      <c r="D327" s="15"/>
      <c r="E327" s="26"/>
      <c r="F327" s="69"/>
      <c r="G327" s="25" t="str">
        <f t="shared" si="6"/>
        <v/>
      </c>
    </row>
    <row r="328" spans="2:7" hidden="1" x14ac:dyDescent="0.6">
      <c r="B328" s="50" t="s">
        <v>560</v>
      </c>
      <c r="C328" s="153" t="s">
        <v>561</v>
      </c>
      <c r="D328" s="22"/>
      <c r="E328" s="26"/>
      <c r="F328" s="64"/>
      <c r="G328" s="25" t="str">
        <f t="shared" si="6"/>
        <v/>
      </c>
    </row>
    <row r="329" spans="2:7" hidden="1" x14ac:dyDescent="0.6">
      <c r="B329" s="63"/>
      <c r="C329" s="14"/>
      <c r="D329" s="15"/>
      <c r="E329" s="26"/>
      <c r="F329" s="27"/>
      <c r="G329" s="25" t="str">
        <f t="shared" si="6"/>
        <v/>
      </c>
    </row>
    <row r="330" spans="2:7" ht="13.5" hidden="1" x14ac:dyDescent="0.6">
      <c r="B330" s="50" t="s">
        <v>109</v>
      </c>
      <c r="C330" s="14" t="s">
        <v>556</v>
      </c>
      <c r="D330" s="22" t="s">
        <v>502</v>
      </c>
      <c r="E330" s="26"/>
      <c r="F330" s="27"/>
      <c r="G330" s="25">
        <f t="shared" si="6"/>
        <v>0</v>
      </c>
    </row>
    <row r="331" spans="2:7" hidden="1" x14ac:dyDescent="0.6">
      <c r="B331" s="63"/>
      <c r="C331" s="14"/>
      <c r="D331" s="15"/>
      <c r="E331" s="26"/>
      <c r="F331" s="27"/>
      <c r="G331" s="25" t="str">
        <f t="shared" si="6"/>
        <v/>
      </c>
    </row>
    <row r="332" spans="2:7" ht="13.5" hidden="1" x14ac:dyDescent="0.6">
      <c r="B332" s="50" t="s">
        <v>112</v>
      </c>
      <c r="C332" s="14" t="s">
        <v>557</v>
      </c>
      <c r="D332" s="22" t="s">
        <v>502</v>
      </c>
      <c r="E332" s="26"/>
      <c r="F332" s="69"/>
      <c r="G332" s="25">
        <f t="shared" si="6"/>
        <v>0</v>
      </c>
    </row>
    <row r="333" spans="2:7" hidden="1" x14ac:dyDescent="0.6">
      <c r="B333" s="63"/>
      <c r="C333" s="14"/>
      <c r="D333" s="15"/>
      <c r="E333" s="26"/>
      <c r="F333" s="27"/>
      <c r="G333" s="25" t="str">
        <f t="shared" si="6"/>
        <v/>
      </c>
    </row>
    <row r="334" spans="2:7" ht="13.5" hidden="1" x14ac:dyDescent="0.6">
      <c r="B334" s="50" t="s">
        <v>558</v>
      </c>
      <c r="C334" s="14" t="s">
        <v>559</v>
      </c>
      <c r="D334" s="22" t="s">
        <v>502</v>
      </c>
      <c r="E334" s="26"/>
      <c r="F334" s="64"/>
      <c r="G334" s="25">
        <f t="shared" si="6"/>
        <v>0</v>
      </c>
    </row>
    <row r="335" spans="2:7" hidden="1" x14ac:dyDescent="0.6">
      <c r="B335" s="63"/>
      <c r="C335" s="14"/>
      <c r="D335" s="15"/>
      <c r="E335" s="15"/>
      <c r="F335" s="16"/>
      <c r="G335" s="25" t="str">
        <f t="shared" si="6"/>
        <v/>
      </c>
    </row>
    <row r="336" spans="2:7" ht="39" hidden="1" x14ac:dyDescent="0.6">
      <c r="B336" s="50" t="s">
        <v>562</v>
      </c>
      <c r="C336" s="153" t="s">
        <v>563</v>
      </c>
      <c r="D336" s="22"/>
      <c r="E336" s="15"/>
      <c r="F336" s="69"/>
      <c r="G336" s="25" t="str">
        <f t="shared" si="6"/>
        <v/>
      </c>
    </row>
    <row r="337" spans="2:7" hidden="1" x14ac:dyDescent="0.6">
      <c r="B337" s="63"/>
      <c r="C337" s="14"/>
      <c r="D337" s="15"/>
      <c r="E337" s="15"/>
      <c r="F337" s="69"/>
      <c r="G337" s="25" t="str">
        <f t="shared" si="6"/>
        <v/>
      </c>
    </row>
    <row r="338" spans="2:7" ht="13.5" hidden="1" x14ac:dyDescent="0.6">
      <c r="B338" s="50" t="s">
        <v>109</v>
      </c>
      <c r="C338" s="14" t="s">
        <v>556</v>
      </c>
      <c r="D338" s="22" t="s">
        <v>502</v>
      </c>
      <c r="E338" s="15"/>
      <c r="F338" s="69"/>
      <c r="G338" s="25">
        <f t="shared" si="6"/>
        <v>0</v>
      </c>
    </row>
    <row r="339" spans="2:7" hidden="1" x14ac:dyDescent="0.6">
      <c r="B339" s="63"/>
      <c r="C339" s="14"/>
      <c r="D339" s="15"/>
      <c r="E339" s="15"/>
      <c r="F339" s="69"/>
      <c r="G339" s="25" t="str">
        <f t="shared" si="6"/>
        <v/>
      </c>
    </row>
    <row r="340" spans="2:7" ht="13.5" hidden="1" x14ac:dyDescent="0.6">
      <c r="B340" s="50" t="s">
        <v>112</v>
      </c>
      <c r="C340" s="14" t="s">
        <v>557</v>
      </c>
      <c r="D340" s="22" t="s">
        <v>502</v>
      </c>
      <c r="E340" s="15"/>
      <c r="F340" s="72"/>
      <c r="G340" s="25">
        <f t="shared" si="6"/>
        <v>0</v>
      </c>
    </row>
    <row r="341" spans="2:7" hidden="1" x14ac:dyDescent="0.6">
      <c r="B341" s="63"/>
      <c r="C341" s="14"/>
      <c r="D341" s="15"/>
      <c r="E341" s="15"/>
      <c r="F341" s="69"/>
      <c r="G341" s="25" t="str">
        <f t="shared" si="6"/>
        <v/>
      </c>
    </row>
    <row r="342" spans="2:7" ht="13.5" hidden="1" x14ac:dyDescent="0.6">
      <c r="B342" s="50" t="s">
        <v>558</v>
      </c>
      <c r="C342" s="14" t="s">
        <v>559</v>
      </c>
      <c r="D342" s="22" t="s">
        <v>502</v>
      </c>
      <c r="E342" s="15"/>
      <c r="F342" s="69"/>
      <c r="G342" s="25">
        <f t="shared" si="6"/>
        <v>0</v>
      </c>
    </row>
    <row r="343" spans="2:7" hidden="1" x14ac:dyDescent="0.6">
      <c r="B343" s="63"/>
      <c r="C343" s="14"/>
      <c r="D343" s="15"/>
      <c r="E343" s="15"/>
      <c r="F343" s="69"/>
      <c r="G343" s="25" t="str">
        <f t="shared" si="6"/>
        <v/>
      </c>
    </row>
    <row r="344" spans="2:7" hidden="1" x14ac:dyDescent="0.6">
      <c r="B344" s="50" t="s">
        <v>564</v>
      </c>
      <c r="C344" s="153" t="s">
        <v>565</v>
      </c>
      <c r="D344" s="22"/>
      <c r="E344" s="66"/>
      <c r="F344" s="69"/>
      <c r="G344" s="25" t="str">
        <f t="shared" si="6"/>
        <v/>
      </c>
    </row>
    <row r="345" spans="2:7" hidden="1" x14ac:dyDescent="0.6">
      <c r="B345" s="63"/>
      <c r="C345" s="14"/>
      <c r="D345" s="15"/>
      <c r="E345" s="15"/>
      <c r="F345" s="69"/>
      <c r="G345" s="25" t="str">
        <f t="shared" si="6"/>
        <v/>
      </c>
    </row>
    <row r="346" spans="2:7" ht="26" hidden="1" x14ac:dyDescent="0.6">
      <c r="B346" s="50" t="s">
        <v>566</v>
      </c>
      <c r="C346" s="14" t="s">
        <v>567</v>
      </c>
      <c r="D346" s="22" t="s">
        <v>62</v>
      </c>
      <c r="E346" s="66"/>
      <c r="F346" s="69"/>
      <c r="G346" s="25">
        <f t="shared" si="6"/>
        <v>0</v>
      </c>
    </row>
    <row r="347" spans="2:7" hidden="1" x14ac:dyDescent="0.6">
      <c r="B347" s="63"/>
      <c r="C347" s="152"/>
      <c r="D347" s="66"/>
      <c r="E347" s="66"/>
      <c r="F347" s="69"/>
      <c r="G347" s="25" t="str">
        <f t="shared" si="6"/>
        <v/>
      </c>
    </row>
    <row r="348" spans="2:7" ht="26" hidden="1" x14ac:dyDescent="0.6">
      <c r="B348" s="50" t="s">
        <v>568</v>
      </c>
      <c r="C348" s="14" t="s">
        <v>567</v>
      </c>
      <c r="D348" s="22" t="s">
        <v>62</v>
      </c>
      <c r="E348" s="15"/>
      <c r="F348" s="69"/>
      <c r="G348" s="25">
        <f t="shared" si="6"/>
        <v>0</v>
      </c>
    </row>
    <row r="349" spans="2:7" hidden="1" x14ac:dyDescent="0.6">
      <c r="B349" s="63"/>
      <c r="C349" s="152"/>
      <c r="D349" s="66"/>
      <c r="E349" s="15"/>
      <c r="F349" s="69"/>
      <c r="G349" s="25" t="str">
        <f t="shared" si="6"/>
        <v/>
      </c>
    </row>
    <row r="350" spans="2:7" hidden="1" x14ac:dyDescent="0.6">
      <c r="B350" s="50" t="s">
        <v>569</v>
      </c>
      <c r="C350" s="153" t="s">
        <v>570</v>
      </c>
      <c r="D350" s="22" t="s">
        <v>62</v>
      </c>
      <c r="E350" s="15"/>
      <c r="F350" s="69"/>
      <c r="G350" s="25">
        <f t="shared" si="6"/>
        <v>0</v>
      </c>
    </row>
    <row r="351" spans="2:7" hidden="1" x14ac:dyDescent="0.6">
      <c r="B351" s="63"/>
      <c r="C351" s="14"/>
      <c r="D351" s="15"/>
      <c r="E351" s="15"/>
      <c r="F351" s="69"/>
      <c r="G351" s="25" t="str">
        <f t="shared" si="6"/>
        <v/>
      </c>
    </row>
    <row r="352" spans="2:7" hidden="1" x14ac:dyDescent="0.6">
      <c r="B352" s="50" t="s">
        <v>571</v>
      </c>
      <c r="C352" s="39" t="s">
        <v>572</v>
      </c>
      <c r="D352" s="22"/>
      <c r="E352" s="15"/>
      <c r="F352" s="16"/>
      <c r="G352" s="25" t="str">
        <f t="shared" si="6"/>
        <v/>
      </c>
    </row>
    <row r="353" spans="2:8" hidden="1" x14ac:dyDescent="0.6">
      <c r="B353" s="50"/>
      <c r="C353" s="14"/>
      <c r="D353" s="15"/>
      <c r="E353" s="15"/>
      <c r="F353" s="16"/>
      <c r="G353" s="25" t="str">
        <f t="shared" si="6"/>
        <v/>
      </c>
    </row>
    <row r="354" spans="2:8" ht="26" hidden="1" x14ac:dyDescent="0.6">
      <c r="B354" s="50" t="s">
        <v>573</v>
      </c>
      <c r="C354" s="14" t="s">
        <v>574</v>
      </c>
      <c r="D354" s="22" t="s">
        <v>62</v>
      </c>
      <c r="E354" s="15"/>
      <c r="F354" s="16"/>
      <c r="G354" s="25">
        <f t="shared" si="6"/>
        <v>0</v>
      </c>
    </row>
    <row r="355" spans="2:8" hidden="1" x14ac:dyDescent="0.6">
      <c r="B355" s="50"/>
      <c r="C355" s="14"/>
      <c r="D355" s="15"/>
      <c r="E355" s="15"/>
      <c r="F355" s="16"/>
      <c r="G355" s="25" t="str">
        <f t="shared" si="6"/>
        <v/>
      </c>
    </row>
    <row r="356" spans="2:8" ht="26" hidden="1" x14ac:dyDescent="0.6">
      <c r="B356" s="50" t="s">
        <v>575</v>
      </c>
      <c r="C356" s="14" t="s">
        <v>574</v>
      </c>
      <c r="D356" s="22" t="s">
        <v>62</v>
      </c>
      <c r="E356" s="15"/>
      <c r="F356" s="16"/>
      <c r="G356" s="25">
        <f t="shared" si="6"/>
        <v>0</v>
      </c>
    </row>
    <row r="357" spans="2:8" hidden="1" x14ac:dyDescent="0.6">
      <c r="B357" s="63"/>
      <c r="C357" s="14"/>
      <c r="D357" s="15"/>
      <c r="E357" s="15"/>
      <c r="F357" s="16"/>
      <c r="G357" s="25" t="str">
        <f t="shared" si="6"/>
        <v/>
      </c>
    </row>
    <row r="358" spans="2:8" hidden="1" x14ac:dyDescent="0.6">
      <c r="B358" s="50" t="s">
        <v>576</v>
      </c>
      <c r="C358" s="53" t="s">
        <v>570</v>
      </c>
      <c r="D358" s="22" t="s">
        <v>59</v>
      </c>
      <c r="E358" s="23"/>
      <c r="F358" s="24"/>
      <c r="G358" s="25">
        <f t="shared" si="6"/>
        <v>0</v>
      </c>
    </row>
    <row r="359" spans="2:8" hidden="1" x14ac:dyDescent="0.6">
      <c r="B359" s="50"/>
      <c r="C359" s="53"/>
      <c r="D359" s="22"/>
      <c r="E359" s="23"/>
      <c r="F359" s="24"/>
      <c r="G359" s="25"/>
    </row>
    <row r="360" spans="2:8" hidden="1" x14ac:dyDescent="0.6">
      <c r="B360" s="50"/>
      <c r="C360" s="53"/>
      <c r="D360" s="22"/>
      <c r="E360" s="23"/>
      <c r="F360" s="24"/>
      <c r="G360" s="25"/>
    </row>
    <row r="361" spans="2:8" hidden="1" x14ac:dyDescent="0.6">
      <c r="B361" s="50"/>
      <c r="C361" s="53"/>
      <c r="D361" s="22"/>
      <c r="E361" s="23"/>
      <c r="F361" s="24"/>
      <c r="G361" s="25"/>
    </row>
    <row r="362" spans="2:8" hidden="1" x14ac:dyDescent="0.6">
      <c r="B362" s="50"/>
      <c r="C362" s="53"/>
      <c r="D362" s="22"/>
      <c r="E362" s="23"/>
      <c r="F362" s="24"/>
      <c r="G362" s="25"/>
    </row>
    <row r="363" spans="2:8" hidden="1" x14ac:dyDescent="0.6">
      <c r="B363" s="63"/>
      <c r="C363" s="14"/>
      <c r="D363" s="15"/>
      <c r="E363" s="26"/>
      <c r="F363" s="16"/>
      <c r="G363" s="25" t="str">
        <f>IF(D363="","",E363*F363)</f>
        <v/>
      </c>
    </row>
    <row r="364" spans="2:8" hidden="1" x14ac:dyDescent="0.6">
      <c r="B364" s="63"/>
      <c r="C364" s="14"/>
      <c r="D364" s="15"/>
      <c r="E364" s="26"/>
      <c r="F364" s="16"/>
      <c r="G364" s="25"/>
    </row>
    <row r="365" spans="2:8" hidden="1" x14ac:dyDescent="0.6">
      <c r="B365" s="63"/>
      <c r="C365" s="14"/>
      <c r="D365" s="15"/>
      <c r="E365" s="26"/>
      <c r="F365" s="16"/>
      <c r="G365" s="25"/>
    </row>
    <row r="366" spans="2:8" s="28" customFormat="1" ht="20.25" hidden="1" customHeight="1" x14ac:dyDescent="0.6">
      <c r="B366" s="154" t="str">
        <f>$B$10</f>
        <v>C2.1</v>
      </c>
      <c r="C366" s="30" t="s">
        <v>78</v>
      </c>
      <c r="D366" s="31"/>
      <c r="E366" s="32"/>
      <c r="F366" s="31"/>
      <c r="G366" s="33">
        <f>SUM(G312:G365)</f>
        <v>0</v>
      </c>
      <c r="H366" s="34"/>
    </row>
    <row r="367" spans="2:8" x14ac:dyDescent="0.6">
      <c r="B367" s="367" t="str">
        <f>Client1</f>
        <v>Province of KwaZulu-Natal</v>
      </c>
      <c r="C367" s="367"/>
      <c r="D367" s="367"/>
      <c r="E367" s="365" t="str">
        <f>"Contract No. "&amp;ContractNo</f>
        <v>Contract No. ZNB00904/00000/00/HOD/INF/21/T</v>
      </c>
      <c r="F367" s="365"/>
      <c r="G367" s="365"/>
    </row>
    <row r="368" spans="2:8" x14ac:dyDescent="0.6">
      <c r="B368" s="367" t="str">
        <f>Client2</f>
        <v>Department of Transport</v>
      </c>
      <c r="C368" s="367"/>
      <c r="D368" s="367"/>
      <c r="E368" s="365"/>
      <c r="F368" s="365"/>
      <c r="G368" s="365"/>
    </row>
    <row r="369" spans="2:8" x14ac:dyDescent="0.6">
      <c r="B369" s="368"/>
      <c r="C369" s="368"/>
      <c r="D369" s="368"/>
      <c r="E369" s="366"/>
      <c r="F369" s="366"/>
      <c r="G369" s="366"/>
    </row>
    <row r="370" spans="2:8" x14ac:dyDescent="0.6">
      <c r="B370" s="376" t="s">
        <v>8</v>
      </c>
      <c r="C370" s="377"/>
      <c r="D370" s="377"/>
      <c r="E370" s="377"/>
      <c r="F370" s="377"/>
      <c r="G370" s="378" t="str">
        <f>$G$4</f>
        <v>CHAPTER C2.1</v>
      </c>
      <c r="H370" s="6"/>
    </row>
    <row r="371" spans="2:8" x14ac:dyDescent="0.6">
      <c r="B371" s="369" t="str">
        <f>ContractDescription</f>
        <v>THE CONSTRUCTION OF THE LOVU RIVER PEDESTRIAN BRIDGE NO.3383 IN THE DURBAN REGION</v>
      </c>
      <c r="C371" s="370"/>
      <c r="D371" s="370"/>
      <c r="E371" s="370"/>
      <c r="F371" s="370"/>
      <c r="G371" s="365"/>
      <c r="H371" s="8"/>
    </row>
    <row r="372" spans="2:8" x14ac:dyDescent="0.6">
      <c r="B372" s="369"/>
      <c r="C372" s="370"/>
      <c r="D372" s="370"/>
      <c r="E372" s="370"/>
      <c r="F372" s="370"/>
      <c r="G372" s="365"/>
      <c r="H372" s="8"/>
    </row>
    <row r="373" spans="2:8" x14ac:dyDescent="0.6">
      <c r="B373" s="371"/>
      <c r="C373" s="372"/>
      <c r="D373" s="372"/>
      <c r="E373" s="372"/>
      <c r="F373" s="372"/>
      <c r="G373" s="366"/>
      <c r="H373" s="8"/>
    </row>
    <row r="374" spans="2:8" s="9" customFormat="1" ht="24.95" customHeight="1" x14ac:dyDescent="0.6">
      <c r="B374" s="79" t="s">
        <v>9</v>
      </c>
      <c r="C374" s="11" t="s">
        <v>10</v>
      </c>
      <c r="D374" s="11" t="s">
        <v>11</v>
      </c>
      <c r="E374" s="11" t="s">
        <v>12</v>
      </c>
      <c r="F374" s="11" t="s">
        <v>13</v>
      </c>
      <c r="G374" s="11" t="s">
        <v>14</v>
      </c>
      <c r="H374" s="12"/>
    </row>
    <row r="375" spans="2:8" s="28" customFormat="1" ht="20.25" customHeight="1" x14ac:dyDescent="0.6">
      <c r="B375" s="85"/>
      <c r="C375" s="30" t="s">
        <v>79</v>
      </c>
      <c r="D375" s="31"/>
      <c r="E375" s="32"/>
      <c r="F375" s="31"/>
      <c r="G375" s="33">
        <f>G366</f>
        <v>0</v>
      </c>
      <c r="H375" s="34"/>
    </row>
    <row r="376" spans="2:8" x14ac:dyDescent="0.6">
      <c r="B376" s="63"/>
      <c r="C376" s="14"/>
      <c r="D376" s="15"/>
      <c r="E376" s="26"/>
      <c r="F376" s="16"/>
      <c r="G376" s="25"/>
    </row>
    <row r="377" spans="2:8" hidden="1" x14ac:dyDescent="0.6">
      <c r="B377" s="63"/>
      <c r="C377" s="14"/>
      <c r="D377" s="15"/>
      <c r="E377" s="26"/>
      <c r="F377" s="16"/>
      <c r="G377" s="25"/>
    </row>
    <row r="378" spans="2:8" ht="39" hidden="1" x14ac:dyDescent="0.6">
      <c r="B378" s="77" t="s">
        <v>577</v>
      </c>
      <c r="C378" s="20" t="s">
        <v>578</v>
      </c>
      <c r="D378" s="22"/>
      <c r="E378" s="26"/>
      <c r="F378" s="64"/>
      <c r="G378" s="25" t="str">
        <f t="shared" ref="G378:G384" si="7">IF(D378="","",E378*F378)</f>
        <v/>
      </c>
    </row>
    <row r="379" spans="2:8" hidden="1" x14ac:dyDescent="0.6">
      <c r="B379" s="63"/>
      <c r="C379" s="14"/>
      <c r="D379" s="15"/>
      <c r="E379" s="26"/>
      <c r="F379" s="16"/>
      <c r="G379" s="25" t="str">
        <f t="shared" si="7"/>
        <v/>
      </c>
    </row>
    <row r="380" spans="2:8" ht="13.5" hidden="1" x14ac:dyDescent="0.6">
      <c r="B380" s="50" t="s">
        <v>579</v>
      </c>
      <c r="C380" s="14" t="s">
        <v>580</v>
      </c>
      <c r="D380" s="22" t="s">
        <v>400</v>
      </c>
      <c r="E380" s="26"/>
      <c r="F380" s="67"/>
      <c r="G380" s="25">
        <f t="shared" si="7"/>
        <v>0</v>
      </c>
    </row>
    <row r="381" spans="2:8" hidden="1" x14ac:dyDescent="0.6">
      <c r="B381" s="50"/>
      <c r="C381" s="14"/>
      <c r="D381" s="15"/>
      <c r="E381" s="26"/>
      <c r="F381" s="67"/>
      <c r="G381" s="25" t="str">
        <f t="shared" si="7"/>
        <v/>
      </c>
    </row>
    <row r="382" spans="2:8" ht="13.5" hidden="1" x14ac:dyDescent="0.6">
      <c r="B382" s="50" t="s">
        <v>581</v>
      </c>
      <c r="C382" s="153" t="s">
        <v>582</v>
      </c>
      <c r="D382" s="22" t="s">
        <v>400</v>
      </c>
      <c r="E382" s="26"/>
      <c r="F382" s="69"/>
      <c r="G382" s="25">
        <f t="shared" si="7"/>
        <v>0</v>
      </c>
    </row>
    <row r="383" spans="2:8" hidden="1" x14ac:dyDescent="0.6">
      <c r="B383" s="63"/>
      <c r="C383" s="14"/>
      <c r="D383" s="15"/>
      <c r="E383" s="26"/>
      <c r="F383" s="67"/>
      <c r="G383" s="25" t="str">
        <f t="shared" si="7"/>
        <v/>
      </c>
    </row>
    <row r="384" spans="2:8" ht="13.5" hidden="1" x14ac:dyDescent="0.6">
      <c r="B384" s="50" t="s">
        <v>583</v>
      </c>
      <c r="C384" s="14" t="s">
        <v>584</v>
      </c>
      <c r="D384" s="22" t="s">
        <v>400</v>
      </c>
      <c r="E384" s="26"/>
      <c r="F384" s="64"/>
      <c r="G384" s="25">
        <f t="shared" si="7"/>
        <v>0</v>
      </c>
    </row>
    <row r="385" spans="2:7" hidden="1" x14ac:dyDescent="0.6">
      <c r="B385" s="50"/>
      <c r="C385" s="14"/>
      <c r="D385" s="22"/>
      <c r="E385" s="26"/>
      <c r="F385" s="64"/>
      <c r="G385" s="25"/>
    </row>
    <row r="386" spans="2:7" ht="26" x14ac:dyDescent="0.6">
      <c r="B386" s="50" t="s">
        <v>585</v>
      </c>
      <c r="C386" s="14" t="s">
        <v>586</v>
      </c>
      <c r="D386" s="22"/>
      <c r="E386" s="26"/>
      <c r="F386" s="64"/>
      <c r="G386" s="25" t="s">
        <v>154</v>
      </c>
    </row>
    <row r="387" spans="2:7" x14ac:dyDescent="0.6">
      <c r="B387" s="50"/>
      <c r="C387" s="14"/>
      <c r="D387" s="22"/>
      <c r="E387" s="26"/>
      <c r="F387" s="64"/>
      <c r="G387" s="25" t="s">
        <v>154</v>
      </c>
    </row>
    <row r="388" spans="2:7" ht="39" x14ac:dyDescent="0.6">
      <c r="B388" s="50" t="s">
        <v>587</v>
      </c>
      <c r="C388" s="14" t="s">
        <v>588</v>
      </c>
      <c r="D388" s="22" t="s">
        <v>316</v>
      </c>
      <c r="E388" s="23">
        <v>1</v>
      </c>
      <c r="F388" s="24">
        <v>50000</v>
      </c>
      <c r="G388" s="25">
        <f t="shared" ref="G388" si="8">IF(D388="","",E388*F388)</f>
        <v>50000</v>
      </c>
    </row>
    <row r="389" spans="2:7" x14ac:dyDescent="0.6">
      <c r="B389" s="50"/>
      <c r="C389" s="14"/>
      <c r="D389" s="22"/>
      <c r="E389" s="26"/>
      <c r="F389" s="16"/>
      <c r="G389" s="25" t="str">
        <f t="shared" ref="G389:G391" si="9">IF(D389="","",E389*F389)</f>
        <v/>
      </c>
    </row>
    <row r="390" spans="2:7" ht="26" x14ac:dyDescent="0.6">
      <c r="B390" s="50" t="s">
        <v>589</v>
      </c>
      <c r="C390" s="14" t="s">
        <v>590</v>
      </c>
      <c r="D390" s="22" t="s">
        <v>73</v>
      </c>
      <c r="E390" s="23">
        <f>F388</f>
        <v>50000</v>
      </c>
      <c r="F390" s="201"/>
      <c r="G390" s="25">
        <f t="shared" ref="G390" si="10">IF(D390="","",E390*F390)</f>
        <v>0</v>
      </c>
    </row>
    <row r="391" spans="2:7" x14ac:dyDescent="0.6">
      <c r="B391" s="50"/>
      <c r="C391" s="14"/>
      <c r="D391" s="22"/>
      <c r="E391" s="26"/>
      <c r="F391" s="16"/>
      <c r="G391" s="25" t="str">
        <f t="shared" si="9"/>
        <v/>
      </c>
    </row>
    <row r="392" spans="2:7" x14ac:dyDescent="0.6">
      <c r="B392" s="50" t="s">
        <v>591</v>
      </c>
      <c r="C392" s="105" t="s">
        <v>592</v>
      </c>
      <c r="D392" s="22" t="s">
        <v>46</v>
      </c>
      <c r="E392" s="202">
        <v>4</v>
      </c>
      <c r="F392" s="249"/>
      <c r="G392" s="199">
        <f>IF(D392="","",E392*F392)</f>
        <v>0</v>
      </c>
    </row>
    <row r="393" spans="2:7" x14ac:dyDescent="0.6">
      <c r="B393" s="50"/>
      <c r="C393" s="14"/>
      <c r="D393" s="22"/>
      <c r="E393" s="202"/>
      <c r="F393" s="251"/>
      <c r="G393" s="199" t="s">
        <v>154</v>
      </c>
    </row>
    <row r="394" spans="2:7" hidden="1" x14ac:dyDescent="0.6">
      <c r="B394" s="50"/>
      <c r="C394" s="14"/>
      <c r="D394" s="22"/>
      <c r="E394" s="247"/>
      <c r="F394" s="249"/>
      <c r="G394" s="199"/>
    </row>
    <row r="395" spans="2:7" hidden="1" x14ac:dyDescent="0.6">
      <c r="B395" s="50"/>
      <c r="C395" s="14"/>
      <c r="D395" s="22"/>
      <c r="E395" s="202"/>
      <c r="F395" s="16"/>
      <c r="G395" s="199"/>
    </row>
    <row r="396" spans="2:7" hidden="1" x14ac:dyDescent="0.6">
      <c r="B396" s="50"/>
      <c r="C396" s="14"/>
      <c r="D396" s="22"/>
      <c r="E396" s="247"/>
      <c r="F396" s="305"/>
      <c r="G396" s="199"/>
    </row>
    <row r="397" spans="2:7" hidden="1" x14ac:dyDescent="0.6">
      <c r="B397" s="50"/>
      <c r="C397" s="14"/>
      <c r="D397" s="22"/>
      <c r="E397" s="26"/>
      <c r="F397" s="64"/>
      <c r="G397" s="25"/>
    </row>
    <row r="398" spans="2:7" hidden="1" x14ac:dyDescent="0.6">
      <c r="B398" s="50"/>
      <c r="C398" s="14"/>
      <c r="D398" s="22"/>
      <c r="E398" s="26"/>
      <c r="F398" s="64"/>
      <c r="G398" s="25"/>
    </row>
    <row r="399" spans="2:7" x14ac:dyDescent="0.6">
      <c r="B399" s="50"/>
      <c r="C399" s="14"/>
      <c r="D399" s="22"/>
      <c r="E399" s="26"/>
      <c r="F399" s="64"/>
      <c r="G399" s="25"/>
    </row>
    <row r="400" spans="2:7" hidden="1" x14ac:dyDescent="0.6">
      <c r="B400" s="50"/>
      <c r="C400" s="14"/>
      <c r="D400" s="22"/>
      <c r="E400" s="26"/>
      <c r="F400" s="64"/>
      <c r="G400" s="25"/>
    </row>
    <row r="401" spans="2:7" hidden="1" x14ac:dyDescent="0.6">
      <c r="B401" s="50"/>
      <c r="C401" s="14"/>
      <c r="D401" s="22"/>
      <c r="E401" s="26"/>
      <c r="F401" s="64"/>
      <c r="G401" s="25"/>
    </row>
    <row r="402" spans="2:7" hidden="1" x14ac:dyDescent="0.6">
      <c r="B402" s="50"/>
      <c r="C402" s="14"/>
      <c r="D402" s="22"/>
      <c r="E402" s="26"/>
      <c r="F402" s="64"/>
      <c r="G402" s="25"/>
    </row>
    <row r="403" spans="2:7" hidden="1" x14ac:dyDescent="0.6">
      <c r="B403" s="50"/>
      <c r="C403" s="14"/>
      <c r="D403" s="22"/>
      <c r="E403" s="26"/>
      <c r="F403" s="64"/>
      <c r="G403" s="25"/>
    </row>
    <row r="404" spans="2:7" hidden="1" x14ac:dyDescent="0.6">
      <c r="B404" s="50"/>
      <c r="C404" s="14"/>
      <c r="D404" s="22"/>
      <c r="E404" s="26"/>
      <c r="F404" s="64"/>
      <c r="G404" s="25"/>
    </row>
    <row r="405" spans="2:7" hidden="1" x14ac:dyDescent="0.6">
      <c r="B405" s="50"/>
      <c r="C405" s="14"/>
      <c r="D405" s="22"/>
      <c r="E405" s="26"/>
      <c r="F405" s="64"/>
      <c r="G405" s="25"/>
    </row>
    <row r="406" spans="2:7" hidden="1" x14ac:dyDescent="0.6">
      <c r="B406" s="50"/>
      <c r="C406" s="14"/>
      <c r="D406" s="22"/>
      <c r="E406" s="26"/>
      <c r="F406" s="64"/>
      <c r="G406" s="25"/>
    </row>
    <row r="407" spans="2:7" hidden="1" x14ac:dyDescent="0.6">
      <c r="B407" s="50"/>
      <c r="C407" s="14"/>
      <c r="D407" s="22"/>
      <c r="E407" s="26"/>
      <c r="F407" s="64"/>
      <c r="G407" s="25"/>
    </row>
    <row r="408" spans="2:7" hidden="1" x14ac:dyDescent="0.6">
      <c r="B408" s="50"/>
      <c r="C408" s="14"/>
      <c r="D408" s="22"/>
      <c r="E408" s="26"/>
      <c r="F408" s="64"/>
      <c r="G408" s="25"/>
    </row>
    <row r="409" spans="2:7" hidden="1" x14ac:dyDescent="0.6">
      <c r="B409" s="50"/>
      <c r="C409" s="14"/>
      <c r="D409" s="22"/>
      <c r="E409" s="26"/>
      <c r="F409" s="64"/>
      <c r="G409" s="25"/>
    </row>
    <row r="410" spans="2:7" hidden="1" x14ac:dyDescent="0.6">
      <c r="B410" s="50"/>
      <c r="C410" s="14"/>
      <c r="D410" s="22"/>
      <c r="E410" s="26"/>
      <c r="F410" s="64"/>
      <c r="G410" s="25"/>
    </row>
    <row r="411" spans="2:7" hidden="1" x14ac:dyDescent="0.6">
      <c r="B411" s="50"/>
      <c r="C411" s="14"/>
      <c r="D411" s="22"/>
      <c r="E411" s="26"/>
      <c r="F411" s="64"/>
      <c r="G411" s="25"/>
    </row>
    <row r="412" spans="2:7" hidden="1" x14ac:dyDescent="0.6">
      <c r="B412" s="50"/>
      <c r="C412" s="14"/>
      <c r="D412" s="22"/>
      <c r="E412" s="26"/>
      <c r="F412" s="64"/>
      <c r="G412" s="25"/>
    </row>
    <row r="413" spans="2:7" hidden="1" x14ac:dyDescent="0.6">
      <c r="B413" s="50"/>
      <c r="C413" s="14"/>
      <c r="D413" s="22"/>
      <c r="E413" s="26"/>
      <c r="F413" s="64"/>
      <c r="G413" s="25"/>
    </row>
    <row r="414" spans="2:7" hidden="1" x14ac:dyDescent="0.6">
      <c r="B414" s="50"/>
      <c r="C414" s="14"/>
      <c r="D414" s="22"/>
      <c r="E414" s="26"/>
      <c r="F414" s="64"/>
      <c r="G414" s="25"/>
    </row>
    <row r="415" spans="2:7" hidden="1" x14ac:dyDescent="0.6">
      <c r="B415" s="50"/>
      <c r="C415" s="14"/>
      <c r="D415" s="22"/>
      <c r="E415" s="26"/>
      <c r="F415" s="64"/>
      <c r="G415" s="25"/>
    </row>
    <row r="416" spans="2:7" hidden="1" x14ac:dyDescent="0.6">
      <c r="B416" s="50"/>
      <c r="C416" s="14"/>
      <c r="D416" s="22"/>
      <c r="E416" s="26"/>
      <c r="F416" s="64"/>
      <c r="G416" s="25"/>
    </row>
    <row r="417" spans="2:7" hidden="1" x14ac:dyDescent="0.6">
      <c r="B417" s="50"/>
      <c r="C417" s="14"/>
      <c r="D417" s="22"/>
      <c r="E417" s="26"/>
      <c r="F417" s="64"/>
      <c r="G417" s="25"/>
    </row>
    <row r="418" spans="2:7" hidden="1" x14ac:dyDescent="0.6">
      <c r="B418" s="50"/>
      <c r="C418" s="14"/>
      <c r="D418" s="22"/>
      <c r="E418" s="26"/>
      <c r="F418" s="64"/>
      <c r="G418" s="25"/>
    </row>
    <row r="419" spans="2:7" hidden="1" x14ac:dyDescent="0.6">
      <c r="B419" s="50"/>
      <c r="C419" s="14"/>
      <c r="D419" s="22"/>
      <c r="E419" s="26"/>
      <c r="F419" s="64"/>
      <c r="G419" s="25"/>
    </row>
    <row r="420" spans="2:7" hidden="1" x14ac:dyDescent="0.6">
      <c r="B420" s="50"/>
      <c r="C420" s="14"/>
      <c r="D420" s="22"/>
      <c r="E420" s="26"/>
      <c r="F420" s="64"/>
      <c r="G420" s="25"/>
    </row>
    <row r="421" spans="2:7" hidden="1" x14ac:dyDescent="0.6">
      <c r="B421" s="50"/>
      <c r="C421" s="14"/>
      <c r="D421" s="22"/>
      <c r="E421" s="26"/>
      <c r="F421" s="64"/>
      <c r="G421" s="25"/>
    </row>
    <row r="422" spans="2:7" hidden="1" x14ac:dyDescent="0.6">
      <c r="B422" s="50"/>
      <c r="C422" s="14"/>
      <c r="D422" s="22"/>
      <c r="E422" s="26"/>
      <c r="F422" s="64"/>
      <c r="G422" s="25"/>
    </row>
    <row r="423" spans="2:7" hidden="1" x14ac:dyDescent="0.6">
      <c r="B423" s="50"/>
      <c r="C423" s="14"/>
      <c r="D423" s="22"/>
      <c r="E423" s="26"/>
      <c r="F423" s="64"/>
      <c r="G423" s="25"/>
    </row>
    <row r="424" spans="2:7" hidden="1" x14ac:dyDescent="0.6">
      <c r="B424" s="50"/>
      <c r="C424" s="14"/>
      <c r="D424" s="22"/>
      <c r="E424" s="26"/>
      <c r="F424" s="64"/>
      <c r="G424" s="25"/>
    </row>
    <row r="425" spans="2:7" hidden="1" x14ac:dyDescent="0.6">
      <c r="B425" s="50"/>
      <c r="C425" s="14"/>
      <c r="D425" s="22"/>
      <c r="E425" s="26"/>
      <c r="F425" s="64"/>
      <c r="G425" s="25"/>
    </row>
    <row r="426" spans="2:7" hidden="1" x14ac:dyDescent="0.6">
      <c r="B426" s="50"/>
      <c r="C426" s="14"/>
      <c r="D426" s="22"/>
      <c r="E426" s="26"/>
      <c r="F426" s="64"/>
      <c r="G426" s="25"/>
    </row>
    <row r="427" spans="2:7" hidden="1" x14ac:dyDescent="0.6">
      <c r="B427" s="50"/>
      <c r="C427" s="14"/>
      <c r="D427" s="22"/>
      <c r="E427" s="26"/>
      <c r="F427" s="64"/>
      <c r="G427" s="25"/>
    </row>
    <row r="428" spans="2:7" hidden="1" x14ac:dyDescent="0.6">
      <c r="B428" s="50"/>
      <c r="C428" s="14"/>
      <c r="D428" s="22"/>
      <c r="E428" s="26"/>
      <c r="F428" s="64"/>
      <c r="G428" s="25"/>
    </row>
    <row r="429" spans="2:7" hidden="1" x14ac:dyDescent="0.6">
      <c r="B429" s="50"/>
      <c r="C429" s="14"/>
      <c r="D429" s="22"/>
      <c r="E429" s="26"/>
      <c r="F429" s="64"/>
      <c r="G429" s="25"/>
    </row>
    <row r="430" spans="2:7" hidden="1" x14ac:dyDescent="0.6">
      <c r="B430" s="50"/>
      <c r="C430" s="14"/>
      <c r="D430" s="22"/>
      <c r="E430" s="26"/>
      <c r="F430" s="64"/>
      <c r="G430" s="25"/>
    </row>
    <row r="431" spans="2:7" hidden="1" x14ac:dyDescent="0.6">
      <c r="B431" s="50"/>
      <c r="C431" s="14"/>
      <c r="D431" s="22"/>
      <c r="E431" s="26"/>
      <c r="F431" s="64"/>
      <c r="G431" s="25"/>
    </row>
    <row r="432" spans="2:7" hidden="1" x14ac:dyDescent="0.6">
      <c r="B432" s="50"/>
      <c r="C432" s="14"/>
      <c r="D432" s="22"/>
      <c r="E432" s="26"/>
      <c r="F432" s="64"/>
      <c r="G432" s="25"/>
    </row>
    <row r="433" spans="2:8" hidden="1" x14ac:dyDescent="0.6">
      <c r="B433" s="50"/>
      <c r="C433" s="14"/>
      <c r="D433" s="22"/>
      <c r="E433" s="26"/>
      <c r="F433" s="64"/>
      <c r="G433" s="25"/>
    </row>
    <row r="434" spans="2:8" hidden="1" x14ac:dyDescent="0.6">
      <c r="B434" s="50"/>
      <c r="C434" s="14"/>
      <c r="D434" s="22"/>
      <c r="E434" s="26"/>
      <c r="F434" s="64"/>
      <c r="G434" s="25"/>
    </row>
    <row r="435" spans="2:8" x14ac:dyDescent="0.6">
      <c r="B435" s="50"/>
      <c r="C435" s="14"/>
      <c r="D435" s="22"/>
      <c r="E435" s="26"/>
      <c r="F435" s="64"/>
      <c r="G435" s="25"/>
    </row>
    <row r="436" spans="2:8" s="28" customFormat="1" ht="24.95" customHeight="1" x14ac:dyDescent="0.6">
      <c r="B436" s="93" t="str">
        <f>$B$10</f>
        <v>C2.1</v>
      </c>
      <c r="C436" s="30" t="s">
        <v>173</v>
      </c>
      <c r="D436" s="31"/>
      <c r="E436" s="32"/>
      <c r="F436" s="31"/>
      <c r="G436" s="33">
        <f>SUM(G370:G435)</f>
        <v>50000</v>
      </c>
      <c r="H436" s="34"/>
    </row>
  </sheetData>
  <mergeCells count="46">
    <mergeCell ref="E1:G1"/>
    <mergeCell ref="G4:G7"/>
    <mergeCell ref="B4:F4"/>
    <mergeCell ref="B5:F7"/>
    <mergeCell ref="B68:D68"/>
    <mergeCell ref="E68:G70"/>
    <mergeCell ref="B69:D69"/>
    <mergeCell ref="B70:D70"/>
    <mergeCell ref="B71:F71"/>
    <mergeCell ref="G71:G74"/>
    <mergeCell ref="B72:F74"/>
    <mergeCell ref="B133:D133"/>
    <mergeCell ref="E133:G135"/>
    <mergeCell ref="B134:D134"/>
    <mergeCell ref="B135:D135"/>
    <mergeCell ref="B136:F136"/>
    <mergeCell ref="G136:G139"/>
    <mergeCell ref="B137:F139"/>
    <mergeCell ref="B194:D194"/>
    <mergeCell ref="E194:G196"/>
    <mergeCell ref="B195:D195"/>
    <mergeCell ref="B196:D196"/>
    <mergeCell ref="B197:F197"/>
    <mergeCell ref="G197:G200"/>
    <mergeCell ref="B198:F200"/>
    <mergeCell ref="B252:D252"/>
    <mergeCell ref="E252:G254"/>
    <mergeCell ref="B253:D253"/>
    <mergeCell ref="B254:D254"/>
    <mergeCell ref="B255:F255"/>
    <mergeCell ref="G255:G258"/>
    <mergeCell ref="B256:F258"/>
    <mergeCell ref="B304:D304"/>
    <mergeCell ref="B305:D305"/>
    <mergeCell ref="E304:G306"/>
    <mergeCell ref="B306:D306"/>
    <mergeCell ref="B370:F370"/>
    <mergeCell ref="G370:G373"/>
    <mergeCell ref="B371:F373"/>
    <mergeCell ref="B307:F307"/>
    <mergeCell ref="G307:G310"/>
    <mergeCell ref="B308:F310"/>
    <mergeCell ref="B367:D367"/>
    <mergeCell ref="E367:G369"/>
    <mergeCell ref="B368:D368"/>
    <mergeCell ref="B369:D369"/>
  </mergeCells>
  <pageMargins left="0.43307086614173229" right="0.31496062992125984" top="0.43307086614173229" bottom="0.62992125984251968" header="0.35433070866141736" footer="0.31496062992125984"/>
  <pageSetup paperSize="9" scale="82" firstPageNumber="31" fitToHeight="0" orientation="portrait" cellComments="asDisplayed" useFirstPageNumber="1" r:id="rId1"/>
  <headerFooter alignWithMargins="0">
    <oddHeader xml:space="preserve">&amp;R&amp;"Arial,Bold Italic"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9">
    <pageSetUpPr fitToPage="1"/>
  </sheetPr>
  <dimension ref="B1:H201"/>
  <sheetViews>
    <sheetView view="pageBreakPreview" zoomScaleNormal="125" zoomScaleSheetLayoutView="100" zoomScalePageLayoutView="125" workbookViewId="0">
      <pane xSplit="4" ySplit="1" topLeftCell="E50" activePane="bottomRight" state="frozen"/>
      <selection pane="topRight" activeCell="E2" sqref="E1:E1048576"/>
      <selection pane="bottomLeft" activeCell="E2" sqref="E1:E1048576"/>
      <selection pane="bottomRight" activeCell="E2" sqref="E1:E1048576"/>
    </sheetView>
  </sheetViews>
  <sheetFormatPr defaultColWidth="8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8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3"/>
    </row>
    <row r="4" spans="2:8" ht="12.75" customHeight="1" x14ac:dyDescent="0.6">
      <c r="B4" s="376" t="s">
        <v>8</v>
      </c>
      <c r="C4" s="377"/>
      <c r="D4" s="377"/>
      <c r="E4" s="377"/>
      <c r="F4" s="377"/>
      <c r="G4" s="380" t="str">
        <f>"CHAPTER "&amp;B10</f>
        <v>CHAPTER C2.2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81"/>
      <c r="H5" s="8"/>
    </row>
    <row r="6" spans="2:8" ht="12.75" customHeight="1" x14ac:dyDescent="0.6">
      <c r="B6" s="369"/>
      <c r="C6" s="370"/>
      <c r="D6" s="370"/>
      <c r="E6" s="370"/>
      <c r="F6" s="370"/>
      <c r="G6" s="381"/>
      <c r="H6" s="8"/>
    </row>
    <row r="7" spans="2:8" s="9" customFormat="1" ht="7.5" customHeight="1" x14ac:dyDescent="0.6">
      <c r="B7" s="371"/>
      <c r="C7" s="372"/>
      <c r="D7" s="372"/>
      <c r="E7" s="372"/>
      <c r="F7" s="372"/>
      <c r="G7" s="382"/>
      <c r="H7" s="12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50"/>
      <c r="C9" s="14"/>
      <c r="D9" s="15"/>
      <c r="E9" s="15"/>
      <c r="F9" s="16"/>
      <c r="G9" s="17" t="str">
        <f t="shared" ref="G9:G40" si="0">IF(D9="","",E9*F9)</f>
        <v/>
      </c>
      <c r="H9" s="18"/>
    </row>
    <row r="10" spans="2:8" x14ac:dyDescent="0.6">
      <c r="B10" s="77" t="s">
        <v>593</v>
      </c>
      <c r="C10" s="20" t="s">
        <v>594</v>
      </c>
      <c r="D10" s="15"/>
      <c r="E10" s="15"/>
      <c r="F10" s="16"/>
      <c r="G10" s="17" t="str">
        <f t="shared" si="0"/>
        <v/>
      </c>
      <c r="H10" s="18"/>
    </row>
    <row r="11" spans="2:8" x14ac:dyDescent="0.6">
      <c r="B11" s="50"/>
      <c r="C11" s="14"/>
      <c r="D11" s="15"/>
      <c r="E11" s="15"/>
      <c r="F11" s="16"/>
      <c r="G11" s="17" t="str">
        <f t="shared" si="0"/>
        <v/>
      </c>
      <c r="H11" s="18"/>
    </row>
    <row r="12" spans="2:8" x14ac:dyDescent="0.6">
      <c r="B12" s="50" t="s">
        <v>378</v>
      </c>
      <c r="C12" s="14" t="s">
        <v>595</v>
      </c>
      <c r="D12" s="15"/>
      <c r="E12" s="15"/>
      <c r="F12" s="16"/>
      <c r="G12" s="17" t="str">
        <f t="shared" si="0"/>
        <v/>
      </c>
      <c r="H12" s="18"/>
    </row>
    <row r="13" spans="2:8" x14ac:dyDescent="0.6">
      <c r="B13" s="50"/>
      <c r="C13" s="14"/>
      <c r="D13" s="15"/>
      <c r="E13" s="15"/>
      <c r="F13" s="16"/>
      <c r="G13" s="17" t="str">
        <f t="shared" si="0"/>
        <v/>
      </c>
      <c r="H13" s="18"/>
    </row>
    <row r="14" spans="2:8" ht="39" x14ac:dyDescent="0.6">
      <c r="B14" s="50" t="s">
        <v>596</v>
      </c>
      <c r="C14" s="14" t="s">
        <v>597</v>
      </c>
      <c r="D14" s="22"/>
      <c r="E14" s="23"/>
      <c r="F14" s="24"/>
      <c r="G14" s="25" t="str">
        <f t="shared" si="0"/>
        <v/>
      </c>
      <c r="H14" s="62"/>
    </row>
    <row r="15" spans="2:8" x14ac:dyDescent="0.6">
      <c r="B15" s="50"/>
      <c r="C15" s="14"/>
      <c r="D15" s="15"/>
      <c r="E15" s="26"/>
      <c r="F15" s="16"/>
      <c r="G15" s="25" t="str">
        <f t="shared" si="0"/>
        <v/>
      </c>
      <c r="H15" s="18"/>
    </row>
    <row r="16" spans="2:8" x14ac:dyDescent="0.6">
      <c r="B16" s="50" t="s">
        <v>109</v>
      </c>
      <c r="C16" s="14" t="s">
        <v>598</v>
      </c>
      <c r="D16" s="22" t="s">
        <v>62</v>
      </c>
      <c r="E16" s="26"/>
      <c r="F16" s="64"/>
      <c r="G16" s="25">
        <f t="shared" si="0"/>
        <v>0</v>
      </c>
      <c r="H16" s="18"/>
    </row>
    <row r="17" spans="2:8" x14ac:dyDescent="0.6">
      <c r="B17" s="50"/>
      <c r="C17" s="14"/>
      <c r="D17" s="15"/>
      <c r="E17" s="26"/>
      <c r="F17" s="16"/>
      <c r="G17" s="25" t="str">
        <f t="shared" si="0"/>
        <v/>
      </c>
      <c r="H17" s="65"/>
    </row>
    <row r="18" spans="2:8" x14ac:dyDescent="0.6">
      <c r="B18" s="50" t="s">
        <v>112</v>
      </c>
      <c r="C18" s="153" t="s">
        <v>599</v>
      </c>
      <c r="D18" s="22" t="s">
        <v>62</v>
      </c>
      <c r="E18" s="26"/>
      <c r="F18" s="67"/>
      <c r="G18" s="25">
        <f t="shared" si="0"/>
        <v>0</v>
      </c>
      <c r="H18" s="68"/>
    </row>
    <row r="19" spans="2:8" x14ac:dyDescent="0.6">
      <c r="B19" s="50"/>
      <c r="C19" s="152"/>
      <c r="D19" s="66"/>
      <c r="E19" s="26"/>
      <c r="F19" s="67"/>
      <c r="G19" s="25" t="str">
        <f t="shared" si="0"/>
        <v/>
      </c>
      <c r="H19" s="68"/>
    </row>
    <row r="20" spans="2:8" ht="26" x14ac:dyDescent="0.6">
      <c r="B20" s="50" t="s">
        <v>600</v>
      </c>
      <c r="C20" s="14" t="s">
        <v>601</v>
      </c>
      <c r="D20" s="22"/>
      <c r="E20" s="26"/>
      <c r="F20" s="69"/>
      <c r="G20" s="25" t="str">
        <f t="shared" si="0"/>
        <v/>
      </c>
      <c r="H20" s="68"/>
    </row>
    <row r="21" spans="2:8" x14ac:dyDescent="0.6">
      <c r="B21" s="50"/>
      <c r="C21" s="152"/>
      <c r="D21" s="66"/>
      <c r="E21" s="26"/>
      <c r="F21" s="67"/>
      <c r="G21" s="25" t="str">
        <f t="shared" si="0"/>
        <v/>
      </c>
      <c r="H21" s="68"/>
    </row>
    <row r="22" spans="2:8" x14ac:dyDescent="0.6">
      <c r="B22" s="50" t="s">
        <v>109</v>
      </c>
      <c r="C22" s="14" t="s">
        <v>598</v>
      </c>
      <c r="D22" s="22" t="s">
        <v>62</v>
      </c>
      <c r="E22" s="26"/>
      <c r="F22" s="64"/>
      <c r="G22" s="25">
        <f t="shared" si="0"/>
        <v>0</v>
      </c>
      <c r="H22" s="68"/>
    </row>
    <row r="23" spans="2:8" x14ac:dyDescent="0.6">
      <c r="B23" s="50"/>
      <c r="C23" s="14"/>
      <c r="D23" s="15"/>
      <c r="E23" s="26"/>
      <c r="F23" s="67"/>
      <c r="G23" s="25" t="str">
        <f t="shared" si="0"/>
        <v/>
      </c>
      <c r="H23" s="68"/>
    </row>
    <row r="24" spans="2:8" x14ac:dyDescent="0.6">
      <c r="B24" s="50" t="s">
        <v>112</v>
      </c>
      <c r="C24" s="153" t="s">
        <v>599</v>
      </c>
      <c r="D24" s="22" t="s">
        <v>62</v>
      </c>
      <c r="E24" s="26"/>
      <c r="F24" s="16"/>
      <c r="G24" s="25">
        <f t="shared" si="0"/>
        <v>0</v>
      </c>
      <c r="H24" s="18"/>
    </row>
    <row r="25" spans="2:8" x14ac:dyDescent="0.6">
      <c r="B25" s="50"/>
      <c r="C25" s="14"/>
      <c r="D25" s="15"/>
      <c r="E25" s="26"/>
      <c r="F25" s="16"/>
      <c r="G25" s="25" t="str">
        <f t="shared" si="0"/>
        <v/>
      </c>
      <c r="H25" s="18"/>
    </row>
    <row r="26" spans="2:8" ht="26" x14ac:dyDescent="0.6">
      <c r="B26" s="50" t="s">
        <v>602</v>
      </c>
      <c r="C26" s="14" t="s">
        <v>603</v>
      </c>
      <c r="D26" s="22"/>
      <c r="E26" s="26"/>
      <c r="F26" s="69"/>
      <c r="G26" s="25" t="str">
        <f t="shared" si="0"/>
        <v/>
      </c>
      <c r="H26" s="62"/>
    </row>
    <row r="27" spans="2:8" x14ac:dyDescent="0.6">
      <c r="B27" s="50"/>
      <c r="C27" s="14"/>
      <c r="D27" s="15"/>
      <c r="E27" s="26"/>
      <c r="F27" s="69"/>
      <c r="G27" s="25" t="str">
        <f t="shared" si="0"/>
        <v/>
      </c>
      <c r="H27" s="18"/>
    </row>
    <row r="28" spans="2:8" x14ac:dyDescent="0.6">
      <c r="B28" s="50" t="s">
        <v>604</v>
      </c>
      <c r="C28" s="14" t="s">
        <v>605</v>
      </c>
      <c r="D28" s="22"/>
      <c r="E28" s="26"/>
      <c r="F28" s="64"/>
      <c r="G28" s="25" t="str">
        <f t="shared" si="0"/>
        <v/>
      </c>
      <c r="H28" s="18"/>
    </row>
    <row r="29" spans="2:8" x14ac:dyDescent="0.6">
      <c r="B29" s="50"/>
      <c r="C29" s="14"/>
      <c r="D29" s="15"/>
      <c r="E29" s="26"/>
      <c r="F29" s="27"/>
      <c r="G29" s="25" t="str">
        <f t="shared" si="0"/>
        <v/>
      </c>
      <c r="H29" s="18"/>
    </row>
    <row r="30" spans="2:8" x14ac:dyDescent="0.6">
      <c r="B30" s="50" t="s">
        <v>109</v>
      </c>
      <c r="C30" s="14" t="s">
        <v>598</v>
      </c>
      <c r="D30" s="22" t="s">
        <v>62</v>
      </c>
      <c r="E30" s="26"/>
      <c r="F30" s="27"/>
      <c r="G30" s="25">
        <f t="shared" si="0"/>
        <v>0</v>
      </c>
      <c r="H30" s="18"/>
    </row>
    <row r="31" spans="2:8" x14ac:dyDescent="0.6">
      <c r="B31" s="50"/>
      <c r="C31" s="14"/>
      <c r="D31" s="15"/>
      <c r="E31" s="26"/>
      <c r="F31" s="27"/>
      <c r="G31" s="25" t="str">
        <f t="shared" si="0"/>
        <v/>
      </c>
      <c r="H31" s="18"/>
    </row>
    <row r="32" spans="2:8" x14ac:dyDescent="0.6">
      <c r="B32" s="50" t="s">
        <v>112</v>
      </c>
      <c r="C32" s="153" t="s">
        <v>599</v>
      </c>
      <c r="D32" s="22" t="s">
        <v>62</v>
      </c>
      <c r="E32" s="26"/>
      <c r="F32" s="69"/>
      <c r="G32" s="25">
        <f t="shared" si="0"/>
        <v>0</v>
      </c>
      <c r="H32" s="62"/>
    </row>
    <row r="33" spans="2:8" x14ac:dyDescent="0.6">
      <c r="B33" s="50"/>
      <c r="C33" s="14"/>
      <c r="D33" s="15"/>
      <c r="E33" s="26"/>
      <c r="F33" s="27"/>
      <c r="G33" s="25" t="str">
        <f t="shared" si="0"/>
        <v/>
      </c>
      <c r="H33" s="18"/>
    </row>
    <row r="34" spans="2:8" x14ac:dyDescent="0.6">
      <c r="B34" s="50" t="s">
        <v>606</v>
      </c>
      <c r="C34" s="14" t="s">
        <v>605</v>
      </c>
      <c r="D34" s="22"/>
      <c r="E34" s="26"/>
      <c r="F34" s="64"/>
      <c r="G34" s="25" t="str">
        <f t="shared" si="0"/>
        <v/>
      </c>
      <c r="H34" s="18"/>
    </row>
    <row r="35" spans="2:8" x14ac:dyDescent="0.6">
      <c r="B35" s="50"/>
      <c r="C35" s="14"/>
      <c r="D35" s="15"/>
      <c r="E35" s="15"/>
      <c r="F35" s="16"/>
      <c r="G35" s="25" t="str">
        <f t="shared" si="0"/>
        <v/>
      </c>
      <c r="H35" s="18"/>
    </row>
    <row r="36" spans="2:8" x14ac:dyDescent="0.6">
      <c r="B36" s="50" t="s">
        <v>109</v>
      </c>
      <c r="C36" s="14" t="s">
        <v>607</v>
      </c>
      <c r="D36" s="22" t="s">
        <v>62</v>
      </c>
      <c r="E36" s="15"/>
      <c r="F36" s="69"/>
      <c r="G36" s="25">
        <f t="shared" si="0"/>
        <v>0</v>
      </c>
      <c r="H36" s="18"/>
    </row>
    <row r="37" spans="2:8" x14ac:dyDescent="0.6">
      <c r="B37" s="50"/>
      <c r="C37" s="14"/>
      <c r="D37" s="15"/>
      <c r="E37" s="15"/>
      <c r="F37" s="69"/>
      <c r="G37" s="25" t="str">
        <f t="shared" si="0"/>
        <v/>
      </c>
      <c r="H37" s="18"/>
    </row>
    <row r="38" spans="2:8" x14ac:dyDescent="0.6">
      <c r="B38" s="50" t="s">
        <v>112</v>
      </c>
      <c r="C38" s="153" t="s">
        <v>607</v>
      </c>
      <c r="D38" s="22" t="s">
        <v>62</v>
      </c>
      <c r="E38" s="15"/>
      <c r="F38" s="69"/>
      <c r="G38" s="25">
        <f t="shared" si="0"/>
        <v>0</v>
      </c>
      <c r="H38" s="18"/>
    </row>
    <row r="39" spans="2:8" x14ac:dyDescent="0.6">
      <c r="B39" s="50"/>
      <c r="C39" s="14"/>
      <c r="D39" s="15"/>
      <c r="E39" s="15"/>
      <c r="F39" s="69"/>
      <c r="G39" s="25" t="str">
        <f t="shared" si="0"/>
        <v/>
      </c>
      <c r="H39" s="18"/>
    </row>
    <row r="40" spans="2:8" x14ac:dyDescent="0.6">
      <c r="B40" s="50" t="s">
        <v>608</v>
      </c>
      <c r="C40" s="14" t="s">
        <v>609</v>
      </c>
      <c r="D40" s="22"/>
      <c r="E40" s="15"/>
      <c r="F40" s="72"/>
      <c r="G40" s="25" t="str">
        <f t="shared" si="0"/>
        <v/>
      </c>
      <c r="H40" s="18"/>
    </row>
    <row r="41" spans="2:8" x14ac:dyDescent="0.6">
      <c r="B41" s="50"/>
      <c r="C41" s="14"/>
      <c r="D41" s="15"/>
      <c r="E41" s="15"/>
      <c r="F41" s="69"/>
      <c r="G41" s="25" t="str">
        <f t="shared" ref="G41:G70" si="1">IF(D41="","",E41*F41)</f>
        <v/>
      </c>
      <c r="H41" s="18"/>
    </row>
    <row r="42" spans="2:8" x14ac:dyDescent="0.6">
      <c r="B42" s="50" t="s">
        <v>610</v>
      </c>
      <c r="C42" s="14" t="s">
        <v>611</v>
      </c>
      <c r="D42" s="51"/>
      <c r="E42" s="15"/>
      <c r="F42" s="69"/>
      <c r="G42" s="25" t="str">
        <f t="shared" si="1"/>
        <v/>
      </c>
      <c r="H42" s="18"/>
    </row>
    <row r="43" spans="2:8" x14ac:dyDescent="0.6">
      <c r="B43" s="50"/>
      <c r="C43" s="14"/>
      <c r="D43" s="15"/>
      <c r="E43" s="15"/>
      <c r="F43" s="69"/>
      <c r="G43" s="25" t="str">
        <f t="shared" si="1"/>
        <v/>
      </c>
      <c r="H43" s="18"/>
    </row>
    <row r="44" spans="2:8" x14ac:dyDescent="0.6">
      <c r="B44" s="50" t="s">
        <v>109</v>
      </c>
      <c r="C44" s="14" t="s">
        <v>598</v>
      </c>
      <c r="D44" s="22" t="s">
        <v>62</v>
      </c>
      <c r="E44" s="66"/>
      <c r="F44" s="69"/>
      <c r="G44" s="25">
        <f t="shared" si="1"/>
        <v>0</v>
      </c>
      <c r="H44" s="68"/>
    </row>
    <row r="45" spans="2:8" x14ac:dyDescent="0.6">
      <c r="B45" s="50"/>
      <c r="C45" s="14"/>
      <c r="D45" s="15"/>
      <c r="E45" s="15"/>
      <c r="F45" s="69"/>
      <c r="G45" s="25" t="str">
        <f t="shared" si="1"/>
        <v/>
      </c>
      <c r="H45" s="18"/>
    </row>
    <row r="46" spans="2:8" x14ac:dyDescent="0.6">
      <c r="B46" s="50" t="s">
        <v>112</v>
      </c>
      <c r="C46" s="153" t="s">
        <v>599</v>
      </c>
      <c r="D46" s="22" t="s">
        <v>62</v>
      </c>
      <c r="E46" s="66"/>
      <c r="F46" s="69"/>
      <c r="G46" s="25">
        <f t="shared" si="1"/>
        <v>0</v>
      </c>
      <c r="H46" s="73"/>
    </row>
    <row r="47" spans="2:8" x14ac:dyDescent="0.6">
      <c r="B47" s="50"/>
      <c r="C47" s="152"/>
      <c r="D47" s="66"/>
      <c r="E47" s="66"/>
      <c r="F47" s="69"/>
      <c r="G47" s="25" t="str">
        <f t="shared" si="1"/>
        <v/>
      </c>
      <c r="H47" s="68"/>
    </row>
    <row r="48" spans="2:8" x14ac:dyDescent="0.6">
      <c r="B48" s="50" t="s">
        <v>612</v>
      </c>
      <c r="C48" s="14" t="s">
        <v>611</v>
      </c>
      <c r="D48" s="22"/>
      <c r="E48" s="15"/>
      <c r="F48" s="69"/>
      <c r="G48" s="25" t="str">
        <f t="shared" si="1"/>
        <v/>
      </c>
      <c r="H48" s="18"/>
    </row>
    <row r="49" spans="2:8" x14ac:dyDescent="0.6">
      <c r="B49" s="50"/>
      <c r="C49" s="14"/>
      <c r="D49" s="15"/>
      <c r="E49" s="15"/>
      <c r="F49" s="69"/>
      <c r="G49" s="25" t="str">
        <f t="shared" si="1"/>
        <v/>
      </c>
      <c r="H49" s="18"/>
    </row>
    <row r="50" spans="2:8" x14ac:dyDescent="0.6">
      <c r="B50" s="50" t="s">
        <v>109</v>
      </c>
      <c r="C50" s="14" t="s">
        <v>607</v>
      </c>
      <c r="D50" s="22" t="s">
        <v>62</v>
      </c>
      <c r="E50" s="15"/>
      <c r="F50" s="69"/>
      <c r="G50" s="25">
        <f t="shared" si="1"/>
        <v>0</v>
      </c>
      <c r="H50" s="18"/>
    </row>
    <row r="51" spans="2:8" x14ac:dyDescent="0.6">
      <c r="B51" s="50"/>
      <c r="C51" s="14"/>
      <c r="D51" s="15"/>
      <c r="E51" s="15"/>
      <c r="F51" s="69"/>
      <c r="G51" s="25" t="str">
        <f t="shared" si="1"/>
        <v/>
      </c>
      <c r="H51" s="18"/>
    </row>
    <row r="52" spans="2:8" x14ac:dyDescent="0.6">
      <c r="B52" s="50" t="s">
        <v>112</v>
      </c>
      <c r="C52" s="153" t="s">
        <v>607</v>
      </c>
      <c r="D52" s="22" t="s">
        <v>62</v>
      </c>
      <c r="E52" s="15"/>
      <c r="F52" s="16"/>
      <c r="G52" s="25">
        <f t="shared" si="1"/>
        <v>0</v>
      </c>
      <c r="H52" s="18"/>
    </row>
    <row r="53" spans="2:8" x14ac:dyDescent="0.6">
      <c r="B53" s="50"/>
      <c r="C53" s="14"/>
      <c r="D53" s="15"/>
      <c r="E53" s="15"/>
      <c r="F53" s="16"/>
      <c r="G53" s="17" t="str">
        <f t="shared" si="1"/>
        <v/>
      </c>
    </row>
    <row r="54" spans="2:8" ht="26" x14ac:dyDescent="0.6">
      <c r="B54" s="50" t="s">
        <v>613</v>
      </c>
      <c r="C54" s="153" t="s">
        <v>614</v>
      </c>
      <c r="D54" s="15"/>
      <c r="E54" s="15"/>
      <c r="F54" s="16"/>
      <c r="G54" s="17" t="str">
        <f t="shared" si="1"/>
        <v/>
      </c>
    </row>
    <row r="55" spans="2:8" x14ac:dyDescent="0.6">
      <c r="B55" s="50"/>
      <c r="C55" s="14"/>
      <c r="D55" s="15"/>
      <c r="E55" s="15"/>
      <c r="F55" s="16"/>
      <c r="G55" s="17" t="str">
        <f t="shared" si="1"/>
        <v/>
      </c>
    </row>
    <row r="56" spans="2:8" ht="13.5" x14ac:dyDescent="0.6">
      <c r="B56" s="50" t="s">
        <v>615</v>
      </c>
      <c r="C56" s="14" t="s">
        <v>616</v>
      </c>
      <c r="D56" s="22" t="s">
        <v>400</v>
      </c>
      <c r="E56" s="15"/>
      <c r="F56" s="16"/>
      <c r="G56" s="17">
        <f t="shared" si="1"/>
        <v>0</v>
      </c>
    </row>
    <row r="57" spans="2:8" x14ac:dyDescent="0.6">
      <c r="B57" s="50"/>
      <c r="C57" s="14"/>
      <c r="D57" s="15"/>
      <c r="E57" s="15"/>
      <c r="F57" s="16"/>
      <c r="G57" s="17" t="str">
        <f t="shared" si="1"/>
        <v/>
      </c>
    </row>
    <row r="58" spans="2:8" ht="13.5" x14ac:dyDescent="0.6">
      <c r="B58" s="50" t="s">
        <v>617</v>
      </c>
      <c r="C58" s="14" t="s">
        <v>618</v>
      </c>
      <c r="D58" s="22" t="s">
        <v>400</v>
      </c>
      <c r="E58" s="23"/>
      <c r="F58" s="24"/>
      <c r="G58" s="25">
        <f t="shared" si="1"/>
        <v>0</v>
      </c>
    </row>
    <row r="59" spans="2:8" x14ac:dyDescent="0.6">
      <c r="B59" s="50"/>
      <c r="C59" s="14"/>
      <c r="D59" s="15"/>
      <c r="E59" s="26"/>
      <c r="F59" s="16"/>
      <c r="G59" s="25" t="str">
        <f t="shared" si="1"/>
        <v/>
      </c>
    </row>
    <row r="60" spans="2:8" ht="13.5" x14ac:dyDescent="0.6">
      <c r="B60" s="50" t="s">
        <v>619</v>
      </c>
      <c r="C60" s="14" t="s">
        <v>620</v>
      </c>
      <c r="D60" s="22" t="s">
        <v>400</v>
      </c>
      <c r="E60" s="26"/>
      <c r="F60" s="64"/>
      <c r="G60" s="25">
        <f t="shared" si="1"/>
        <v>0</v>
      </c>
    </row>
    <row r="61" spans="2:8" x14ac:dyDescent="0.6">
      <c r="B61" s="50"/>
      <c r="C61" s="14"/>
      <c r="D61" s="15"/>
      <c r="E61" s="26"/>
      <c r="F61" s="16"/>
      <c r="G61" s="25" t="str">
        <f t="shared" si="1"/>
        <v/>
      </c>
    </row>
    <row r="62" spans="2:8" ht="13.5" x14ac:dyDescent="0.6">
      <c r="B62" s="50" t="s">
        <v>621</v>
      </c>
      <c r="C62" s="153" t="s">
        <v>622</v>
      </c>
      <c r="D62" s="22" t="s">
        <v>400</v>
      </c>
      <c r="E62" s="26"/>
      <c r="F62" s="67"/>
      <c r="G62" s="25">
        <f t="shared" si="1"/>
        <v>0</v>
      </c>
    </row>
    <row r="63" spans="2:8" x14ac:dyDescent="0.6">
      <c r="B63" s="50"/>
      <c r="C63" s="14"/>
      <c r="D63" s="15"/>
      <c r="E63" s="26"/>
      <c r="F63" s="67"/>
      <c r="G63" s="25" t="str">
        <f t="shared" si="1"/>
        <v/>
      </c>
    </row>
    <row r="64" spans="2:8" x14ac:dyDescent="0.6">
      <c r="B64" s="50" t="s">
        <v>623</v>
      </c>
      <c r="C64" s="14" t="s">
        <v>624</v>
      </c>
      <c r="D64" s="22"/>
      <c r="E64" s="26"/>
      <c r="F64" s="69"/>
      <c r="G64" s="25" t="str">
        <f t="shared" si="1"/>
        <v/>
      </c>
    </row>
    <row r="65" spans="2:8" x14ac:dyDescent="0.6">
      <c r="B65" s="50"/>
      <c r="C65" s="14"/>
      <c r="D65" s="15"/>
      <c r="E65" s="26"/>
      <c r="F65" s="67"/>
      <c r="G65" s="25" t="str">
        <f t="shared" si="1"/>
        <v/>
      </c>
    </row>
    <row r="66" spans="2:8" ht="13.5" x14ac:dyDescent="0.6">
      <c r="B66" s="50" t="s">
        <v>109</v>
      </c>
      <c r="C66" s="14" t="s">
        <v>625</v>
      </c>
      <c r="D66" s="22" t="s">
        <v>400</v>
      </c>
      <c r="E66" s="26"/>
      <c r="F66" s="64"/>
      <c r="G66" s="25">
        <f t="shared" si="1"/>
        <v>0</v>
      </c>
    </row>
    <row r="67" spans="2:8" x14ac:dyDescent="0.6">
      <c r="B67" s="50"/>
      <c r="C67" s="14"/>
      <c r="D67" s="15"/>
      <c r="E67" s="26"/>
      <c r="F67" s="67"/>
      <c r="G67" s="25" t="str">
        <f t="shared" si="1"/>
        <v/>
      </c>
    </row>
    <row r="68" spans="2:8" ht="13.5" x14ac:dyDescent="0.6">
      <c r="B68" s="50" t="s">
        <v>112</v>
      </c>
      <c r="C68" s="14" t="s">
        <v>626</v>
      </c>
      <c r="D68" s="22" t="s">
        <v>400</v>
      </c>
      <c r="E68" s="26"/>
      <c r="F68" s="16"/>
      <c r="G68" s="25">
        <f t="shared" si="1"/>
        <v>0</v>
      </c>
    </row>
    <row r="69" spans="2:8" x14ac:dyDescent="0.6">
      <c r="B69" s="50"/>
      <c r="C69" s="14"/>
      <c r="D69" s="15"/>
      <c r="E69" s="26"/>
      <c r="F69" s="16"/>
      <c r="G69" s="25" t="str">
        <f t="shared" si="1"/>
        <v/>
      </c>
    </row>
    <row r="70" spans="2:8" ht="26" x14ac:dyDescent="0.6">
      <c r="B70" s="50" t="s">
        <v>627</v>
      </c>
      <c r="C70" s="14" t="s">
        <v>628</v>
      </c>
      <c r="D70" s="22" t="s">
        <v>400</v>
      </c>
      <c r="E70" s="26"/>
      <c r="F70" s="69"/>
      <c r="G70" s="25">
        <f t="shared" si="1"/>
        <v>0</v>
      </c>
    </row>
    <row r="71" spans="2:8" x14ac:dyDescent="0.6">
      <c r="B71" s="50"/>
      <c r="C71" s="14"/>
      <c r="D71" s="22"/>
      <c r="E71" s="26"/>
      <c r="F71" s="69"/>
      <c r="G71" s="25"/>
    </row>
    <row r="72" spans="2:8" x14ac:dyDescent="0.6">
      <c r="B72" s="50"/>
      <c r="C72" s="14"/>
      <c r="D72" s="15"/>
      <c r="E72" s="26"/>
      <c r="F72" s="69"/>
      <c r="G72" s="25" t="str">
        <f>IF(D72="","",E72*F72)</f>
        <v/>
      </c>
    </row>
    <row r="73" spans="2:8" s="28" customFormat="1" ht="20.25" customHeight="1" x14ac:dyDescent="0.6">
      <c r="B73" s="154" t="str">
        <f>$B$10</f>
        <v>C2.2</v>
      </c>
      <c r="C73" s="30" t="s">
        <v>78</v>
      </c>
      <c r="D73" s="31"/>
      <c r="E73" s="32"/>
      <c r="F73" s="31"/>
      <c r="G73" s="33">
        <f>SUM(G9:G72)</f>
        <v>0</v>
      </c>
      <c r="H73" s="34"/>
    </row>
    <row r="74" spans="2:8" x14ac:dyDescent="0.6">
      <c r="B74" s="367" t="str">
        <f>Client1</f>
        <v>Province of KwaZulu-Natal</v>
      </c>
      <c r="C74" s="367"/>
      <c r="D74" s="367"/>
      <c r="E74" s="365" t="str">
        <f>"Contract No. "&amp;ContractNo</f>
        <v>Contract No. ZNB00904/00000/00/HOD/INF/21/T</v>
      </c>
      <c r="F74" s="365"/>
      <c r="G74" s="365"/>
    </row>
    <row r="75" spans="2:8" x14ac:dyDescent="0.6">
      <c r="B75" s="367" t="str">
        <f>Client2</f>
        <v>Department of Transport</v>
      </c>
      <c r="C75" s="367"/>
      <c r="D75" s="367"/>
      <c r="E75" s="365"/>
      <c r="F75" s="365"/>
      <c r="G75" s="365"/>
    </row>
    <row r="76" spans="2:8" x14ac:dyDescent="0.6">
      <c r="B76" s="368"/>
      <c r="C76" s="368"/>
      <c r="D76" s="368"/>
      <c r="E76" s="366"/>
      <c r="F76" s="366"/>
      <c r="G76" s="366"/>
    </row>
    <row r="77" spans="2:8" x14ac:dyDescent="0.6">
      <c r="B77" s="376" t="s">
        <v>8</v>
      </c>
      <c r="C77" s="377"/>
      <c r="D77" s="377"/>
      <c r="E77" s="377"/>
      <c r="F77" s="377"/>
      <c r="G77" s="378" t="str">
        <f>$G$4</f>
        <v>CHAPTER C2.2</v>
      </c>
      <c r="H77" s="6"/>
    </row>
    <row r="78" spans="2:8" x14ac:dyDescent="0.6">
      <c r="B78" s="369" t="str">
        <f>ContractDescription</f>
        <v>THE CONSTRUCTION OF THE LOVU RIVER PEDESTRIAN BRIDGE NO.3383 IN THE DURBAN REGION</v>
      </c>
      <c r="C78" s="370"/>
      <c r="D78" s="370"/>
      <c r="E78" s="370"/>
      <c r="F78" s="370"/>
      <c r="G78" s="365"/>
      <c r="H78" s="8"/>
    </row>
    <row r="79" spans="2:8" x14ac:dyDescent="0.6">
      <c r="B79" s="369"/>
      <c r="C79" s="370"/>
      <c r="D79" s="370"/>
      <c r="E79" s="370"/>
      <c r="F79" s="370"/>
      <c r="G79" s="365"/>
      <c r="H79" s="8"/>
    </row>
    <row r="80" spans="2:8" x14ac:dyDescent="0.6">
      <c r="B80" s="371"/>
      <c r="C80" s="372"/>
      <c r="D80" s="372"/>
      <c r="E80" s="372"/>
      <c r="F80" s="372"/>
      <c r="G80" s="366"/>
      <c r="H80" s="8"/>
    </row>
    <row r="81" spans="2:8" s="9" customFormat="1" ht="24.95" customHeight="1" x14ac:dyDescent="0.6">
      <c r="B81" s="79" t="s">
        <v>9</v>
      </c>
      <c r="C81" s="11" t="s">
        <v>10</v>
      </c>
      <c r="D81" s="11" t="s">
        <v>11</v>
      </c>
      <c r="E81" s="11" t="s">
        <v>12</v>
      </c>
      <c r="F81" s="11" t="s">
        <v>13</v>
      </c>
      <c r="G81" s="11" t="s">
        <v>14</v>
      </c>
      <c r="H81" s="12"/>
    </row>
    <row r="82" spans="2:8" s="28" customFormat="1" ht="20.25" customHeight="1" x14ac:dyDescent="0.6">
      <c r="B82" s="85"/>
      <c r="C82" s="30" t="s">
        <v>79</v>
      </c>
      <c r="D82" s="31"/>
      <c r="E82" s="32"/>
      <c r="F82" s="31"/>
      <c r="G82" s="33">
        <f>G73</f>
        <v>0</v>
      </c>
      <c r="H82" s="34"/>
    </row>
    <row r="83" spans="2:8" x14ac:dyDescent="0.6">
      <c r="B83" s="63"/>
      <c r="C83" s="14"/>
      <c r="D83" s="15"/>
      <c r="E83" s="26"/>
      <c r="F83" s="69"/>
      <c r="G83" s="25"/>
    </row>
    <row r="84" spans="2:8" ht="26" x14ac:dyDescent="0.6">
      <c r="B84" s="50" t="s">
        <v>629</v>
      </c>
      <c r="C84" s="14" t="s">
        <v>630</v>
      </c>
      <c r="D84" s="22" t="s">
        <v>56</v>
      </c>
      <c r="E84" s="26"/>
      <c r="F84" s="64"/>
      <c r="G84" s="25">
        <f t="shared" ref="G84:G115" si="2">IF(D84="","",E84*F84)</f>
        <v>0</v>
      </c>
    </row>
    <row r="85" spans="2:8" x14ac:dyDescent="0.6">
      <c r="B85" s="50"/>
      <c r="C85" s="14"/>
      <c r="D85" s="15"/>
      <c r="E85" s="26"/>
      <c r="F85" s="27"/>
      <c r="G85" s="25" t="str">
        <f t="shared" si="2"/>
        <v/>
      </c>
    </row>
    <row r="86" spans="2:8" x14ac:dyDescent="0.6">
      <c r="B86" s="50" t="s">
        <v>631</v>
      </c>
      <c r="C86" s="14" t="s">
        <v>632</v>
      </c>
      <c r="D86" s="22"/>
      <c r="E86" s="26"/>
      <c r="F86" s="27"/>
      <c r="G86" s="25" t="str">
        <f t="shared" si="2"/>
        <v/>
      </c>
    </row>
    <row r="87" spans="2:8" x14ac:dyDescent="0.6">
      <c r="B87" s="50"/>
      <c r="C87" s="14"/>
      <c r="D87" s="15"/>
      <c r="E87" s="26"/>
      <c r="F87" s="27"/>
      <c r="G87" s="25" t="str">
        <f t="shared" si="2"/>
        <v/>
      </c>
    </row>
    <row r="88" spans="2:8" ht="13.5" x14ac:dyDescent="0.6">
      <c r="B88" s="50" t="s">
        <v>633</v>
      </c>
      <c r="C88" s="14" t="s">
        <v>634</v>
      </c>
      <c r="D88" s="22" t="s">
        <v>400</v>
      </c>
      <c r="E88" s="26"/>
      <c r="F88" s="69"/>
      <c r="G88" s="25">
        <f t="shared" si="2"/>
        <v>0</v>
      </c>
    </row>
    <row r="89" spans="2:8" x14ac:dyDescent="0.6">
      <c r="B89" s="50"/>
      <c r="C89" s="14"/>
      <c r="D89" s="15"/>
      <c r="E89" s="26"/>
      <c r="F89" s="27"/>
      <c r="G89" s="25" t="str">
        <f t="shared" si="2"/>
        <v/>
      </c>
    </row>
    <row r="90" spans="2:8" ht="26" x14ac:dyDescent="0.6">
      <c r="B90" s="50" t="s">
        <v>635</v>
      </c>
      <c r="C90" s="14" t="s">
        <v>636</v>
      </c>
      <c r="D90" s="22" t="s">
        <v>400</v>
      </c>
      <c r="E90" s="26"/>
      <c r="F90" s="64"/>
      <c r="G90" s="25">
        <f t="shared" si="2"/>
        <v>0</v>
      </c>
    </row>
    <row r="91" spans="2:8" x14ac:dyDescent="0.6">
      <c r="B91" s="50"/>
      <c r="C91" s="14"/>
      <c r="D91" s="15"/>
      <c r="E91" s="15"/>
      <c r="F91" s="16"/>
      <c r="G91" s="25" t="str">
        <f t="shared" si="2"/>
        <v/>
      </c>
    </row>
    <row r="92" spans="2:8" ht="26" x14ac:dyDescent="0.6">
      <c r="B92" s="50" t="s">
        <v>637</v>
      </c>
      <c r="C92" s="153" t="s">
        <v>638</v>
      </c>
      <c r="D92" s="66"/>
      <c r="E92" s="15"/>
      <c r="F92" s="69"/>
      <c r="G92" s="25" t="str">
        <f t="shared" si="2"/>
        <v/>
      </c>
    </row>
    <row r="93" spans="2:8" x14ac:dyDescent="0.6">
      <c r="B93" s="50"/>
      <c r="C93" s="152"/>
      <c r="D93" s="66"/>
      <c r="E93" s="15"/>
      <c r="F93" s="69"/>
      <c r="G93" s="25" t="str">
        <f t="shared" si="2"/>
        <v/>
      </c>
    </row>
    <row r="94" spans="2:8" x14ac:dyDescent="0.6">
      <c r="B94" s="50" t="s">
        <v>639</v>
      </c>
      <c r="C94" s="14" t="s">
        <v>640</v>
      </c>
      <c r="D94" s="22" t="s">
        <v>90</v>
      </c>
      <c r="E94" s="15"/>
      <c r="F94" s="69"/>
      <c r="G94" s="25">
        <f t="shared" si="2"/>
        <v>0</v>
      </c>
    </row>
    <row r="95" spans="2:8" x14ac:dyDescent="0.6">
      <c r="B95" s="50"/>
      <c r="C95" s="14"/>
      <c r="D95" s="15"/>
      <c r="E95" s="15"/>
      <c r="F95" s="69"/>
      <c r="G95" s="25" t="str">
        <f t="shared" si="2"/>
        <v/>
      </c>
    </row>
    <row r="96" spans="2:8" x14ac:dyDescent="0.6">
      <c r="B96" s="50" t="s">
        <v>641</v>
      </c>
      <c r="C96" s="14" t="s">
        <v>642</v>
      </c>
      <c r="D96" s="22" t="s">
        <v>90</v>
      </c>
      <c r="E96" s="15"/>
      <c r="F96" s="72"/>
      <c r="G96" s="25">
        <f t="shared" si="2"/>
        <v>0</v>
      </c>
    </row>
    <row r="97" spans="2:7" x14ac:dyDescent="0.6">
      <c r="B97" s="50"/>
      <c r="C97" s="14"/>
      <c r="D97" s="15"/>
      <c r="E97" s="15"/>
      <c r="F97" s="69"/>
      <c r="G97" s="25" t="str">
        <f t="shared" si="2"/>
        <v/>
      </c>
    </row>
    <row r="98" spans="2:7" x14ac:dyDescent="0.6">
      <c r="B98" s="50" t="s">
        <v>643</v>
      </c>
      <c r="C98" s="153" t="s">
        <v>644</v>
      </c>
      <c r="D98" s="66" t="s">
        <v>90</v>
      </c>
      <c r="E98" s="15"/>
      <c r="F98" s="69"/>
      <c r="G98" s="25">
        <f t="shared" si="2"/>
        <v>0</v>
      </c>
    </row>
    <row r="99" spans="2:7" x14ac:dyDescent="0.6">
      <c r="B99" s="50"/>
      <c r="C99" s="152"/>
      <c r="D99" s="66"/>
      <c r="E99" s="15"/>
      <c r="F99" s="69"/>
      <c r="G99" s="25" t="str">
        <f t="shared" si="2"/>
        <v/>
      </c>
    </row>
    <row r="100" spans="2:7" x14ac:dyDescent="0.6">
      <c r="B100" s="50" t="s">
        <v>645</v>
      </c>
      <c r="C100" s="14" t="s">
        <v>646</v>
      </c>
      <c r="D100" s="22" t="s">
        <v>90</v>
      </c>
      <c r="E100" s="66"/>
      <c r="F100" s="69"/>
      <c r="G100" s="25">
        <f t="shared" si="2"/>
        <v>0</v>
      </c>
    </row>
    <row r="101" spans="2:7" x14ac:dyDescent="0.6">
      <c r="B101" s="50"/>
      <c r="C101" s="14"/>
      <c r="D101" s="15"/>
      <c r="E101" s="15"/>
      <c r="F101" s="69"/>
      <c r="G101" s="25" t="str">
        <f t="shared" si="2"/>
        <v/>
      </c>
    </row>
    <row r="102" spans="2:7" x14ac:dyDescent="0.6">
      <c r="B102" s="50" t="s">
        <v>647</v>
      </c>
      <c r="C102" s="14" t="s">
        <v>648</v>
      </c>
      <c r="D102" s="22"/>
      <c r="E102" s="66"/>
      <c r="F102" s="69"/>
      <c r="G102" s="25" t="str">
        <f t="shared" si="2"/>
        <v/>
      </c>
    </row>
    <row r="103" spans="2:7" x14ac:dyDescent="0.6">
      <c r="B103" s="50"/>
      <c r="C103" s="152"/>
      <c r="D103" s="66"/>
      <c r="E103" s="66"/>
      <c r="F103" s="69"/>
      <c r="G103" s="25" t="str">
        <f t="shared" si="2"/>
        <v/>
      </c>
    </row>
    <row r="104" spans="2:7" x14ac:dyDescent="0.6">
      <c r="B104" s="50" t="s">
        <v>109</v>
      </c>
      <c r="C104" s="153" t="s">
        <v>649</v>
      </c>
      <c r="D104" s="66" t="s">
        <v>90</v>
      </c>
      <c r="E104" s="15"/>
      <c r="F104" s="69"/>
      <c r="G104" s="25">
        <f t="shared" si="2"/>
        <v>0</v>
      </c>
    </row>
    <row r="105" spans="2:7" x14ac:dyDescent="0.6">
      <c r="B105" s="50"/>
      <c r="C105" s="152"/>
      <c r="D105" s="66"/>
      <c r="E105" s="15"/>
      <c r="F105" s="69"/>
      <c r="G105" s="25" t="str">
        <f t="shared" si="2"/>
        <v/>
      </c>
    </row>
    <row r="106" spans="2:7" x14ac:dyDescent="0.6">
      <c r="B106" s="50" t="s">
        <v>112</v>
      </c>
      <c r="C106" s="14" t="s">
        <v>649</v>
      </c>
      <c r="D106" s="22" t="s">
        <v>90</v>
      </c>
      <c r="E106" s="15"/>
      <c r="F106" s="69"/>
      <c r="G106" s="25">
        <f t="shared" si="2"/>
        <v>0</v>
      </c>
    </row>
    <row r="107" spans="2:7" x14ac:dyDescent="0.6">
      <c r="B107" s="50"/>
      <c r="C107" s="14"/>
      <c r="D107" s="15"/>
      <c r="E107" s="15"/>
      <c r="F107" s="69"/>
      <c r="G107" s="25" t="str">
        <f t="shared" si="2"/>
        <v/>
      </c>
    </row>
    <row r="108" spans="2:7" ht="26" x14ac:dyDescent="0.6">
      <c r="B108" s="50" t="s">
        <v>650</v>
      </c>
      <c r="C108" s="14" t="s">
        <v>651</v>
      </c>
      <c r="D108" s="22"/>
      <c r="E108" s="15"/>
      <c r="F108" s="16"/>
      <c r="G108" s="25" t="str">
        <f t="shared" si="2"/>
        <v/>
      </c>
    </row>
    <row r="109" spans="2:7" x14ac:dyDescent="0.6">
      <c r="B109" s="50"/>
      <c r="C109" s="14"/>
      <c r="D109" s="15"/>
      <c r="E109" s="15"/>
      <c r="F109" s="16"/>
      <c r="G109" s="17" t="str">
        <f t="shared" si="2"/>
        <v/>
      </c>
    </row>
    <row r="110" spans="2:7" x14ac:dyDescent="0.6">
      <c r="B110" s="50" t="s">
        <v>652</v>
      </c>
      <c r="C110" s="153" t="s">
        <v>653</v>
      </c>
      <c r="D110" s="15"/>
      <c r="E110" s="15"/>
      <c r="F110" s="16"/>
      <c r="G110" s="17" t="str">
        <f t="shared" si="2"/>
        <v/>
      </c>
    </row>
    <row r="111" spans="2:7" x14ac:dyDescent="0.6">
      <c r="B111" s="50"/>
      <c r="C111" s="14"/>
      <c r="D111" s="15"/>
      <c r="E111" s="15"/>
      <c r="F111" s="16"/>
      <c r="G111" s="17" t="str">
        <f t="shared" si="2"/>
        <v/>
      </c>
    </row>
    <row r="112" spans="2:7" ht="26" x14ac:dyDescent="0.6">
      <c r="B112" s="50" t="s">
        <v>109</v>
      </c>
      <c r="C112" s="14" t="s">
        <v>654</v>
      </c>
      <c r="D112" s="22" t="s">
        <v>90</v>
      </c>
      <c r="E112" s="15"/>
      <c r="F112" s="16"/>
      <c r="G112" s="17">
        <f t="shared" si="2"/>
        <v>0</v>
      </c>
    </row>
    <row r="113" spans="2:7" x14ac:dyDescent="0.6">
      <c r="B113" s="50"/>
      <c r="C113" s="14"/>
      <c r="D113" s="15"/>
      <c r="E113" s="15"/>
      <c r="F113" s="16"/>
      <c r="G113" s="17" t="str">
        <f t="shared" si="2"/>
        <v/>
      </c>
    </row>
    <row r="114" spans="2:7" ht="26" x14ac:dyDescent="0.6">
      <c r="B114" s="50" t="s">
        <v>112</v>
      </c>
      <c r="C114" s="14" t="s">
        <v>655</v>
      </c>
      <c r="D114" s="22" t="s">
        <v>90</v>
      </c>
      <c r="E114" s="23"/>
      <c r="F114" s="24"/>
      <c r="G114" s="25">
        <f t="shared" si="2"/>
        <v>0</v>
      </c>
    </row>
    <row r="115" spans="2:7" x14ac:dyDescent="0.6">
      <c r="B115" s="50"/>
      <c r="C115" s="14"/>
      <c r="D115" s="15"/>
      <c r="E115" s="26"/>
      <c r="F115" s="16"/>
      <c r="G115" s="25" t="str">
        <f t="shared" si="2"/>
        <v/>
      </c>
    </row>
    <row r="116" spans="2:7" x14ac:dyDescent="0.6">
      <c r="B116" s="50" t="s">
        <v>656</v>
      </c>
      <c r="C116" s="14" t="s">
        <v>657</v>
      </c>
      <c r="D116" s="22"/>
      <c r="E116" s="26"/>
      <c r="F116" s="64"/>
      <c r="G116" s="25" t="str">
        <f t="shared" ref="G116:G132" si="3">IF(D116="","",E116*F116)</f>
        <v/>
      </c>
    </row>
    <row r="117" spans="2:7" x14ac:dyDescent="0.6">
      <c r="B117" s="50"/>
      <c r="C117" s="14"/>
      <c r="D117" s="15"/>
      <c r="E117" s="26"/>
      <c r="F117" s="16"/>
      <c r="G117" s="25" t="str">
        <f t="shared" si="3"/>
        <v/>
      </c>
    </row>
    <row r="118" spans="2:7" x14ac:dyDescent="0.6">
      <c r="B118" s="50" t="s">
        <v>109</v>
      </c>
      <c r="C118" s="153" t="s">
        <v>658</v>
      </c>
      <c r="D118" s="22" t="s">
        <v>90</v>
      </c>
      <c r="E118" s="26"/>
      <c r="F118" s="67"/>
      <c r="G118" s="25">
        <f t="shared" si="3"/>
        <v>0</v>
      </c>
    </row>
    <row r="119" spans="2:7" x14ac:dyDescent="0.6">
      <c r="B119" s="50"/>
      <c r="C119" s="14"/>
      <c r="D119" s="15"/>
      <c r="E119" s="26"/>
      <c r="F119" s="67"/>
      <c r="G119" s="25" t="str">
        <f t="shared" si="3"/>
        <v/>
      </c>
    </row>
    <row r="120" spans="2:7" x14ac:dyDescent="0.6">
      <c r="B120" s="50" t="s">
        <v>112</v>
      </c>
      <c r="C120" s="153" t="s">
        <v>658</v>
      </c>
      <c r="D120" s="22" t="s">
        <v>90</v>
      </c>
      <c r="E120" s="26"/>
      <c r="F120" s="69"/>
      <c r="G120" s="25">
        <f t="shared" si="3"/>
        <v>0</v>
      </c>
    </row>
    <row r="121" spans="2:7" x14ac:dyDescent="0.6">
      <c r="B121" s="50"/>
      <c r="C121" s="14"/>
      <c r="D121" s="15"/>
      <c r="E121" s="26"/>
      <c r="F121" s="67"/>
      <c r="G121" s="25" t="str">
        <f t="shared" si="3"/>
        <v/>
      </c>
    </row>
    <row r="122" spans="2:7" ht="26" x14ac:dyDescent="0.6">
      <c r="B122" s="50" t="s">
        <v>659</v>
      </c>
      <c r="C122" s="14" t="s">
        <v>660</v>
      </c>
      <c r="D122" s="22"/>
      <c r="E122" s="26"/>
      <c r="F122" s="64"/>
      <c r="G122" s="25" t="str">
        <f t="shared" si="3"/>
        <v/>
      </c>
    </row>
    <row r="123" spans="2:7" x14ac:dyDescent="0.6">
      <c r="B123" s="50"/>
      <c r="C123" s="14"/>
      <c r="D123" s="15"/>
      <c r="E123" s="26"/>
      <c r="F123" s="67"/>
      <c r="G123" s="25" t="str">
        <f t="shared" si="3"/>
        <v/>
      </c>
    </row>
    <row r="124" spans="2:7" x14ac:dyDescent="0.6">
      <c r="B124" s="50" t="s">
        <v>109</v>
      </c>
      <c r="C124" s="153" t="s">
        <v>658</v>
      </c>
      <c r="D124" s="22" t="s">
        <v>90</v>
      </c>
      <c r="E124" s="26"/>
      <c r="F124" s="16"/>
      <c r="G124" s="25">
        <f t="shared" si="3"/>
        <v>0</v>
      </c>
    </row>
    <row r="125" spans="2:7" x14ac:dyDescent="0.6">
      <c r="B125" s="50"/>
      <c r="C125" s="14"/>
      <c r="D125" s="15"/>
      <c r="E125" s="26"/>
      <c r="F125" s="16"/>
      <c r="G125" s="25" t="str">
        <f t="shared" si="3"/>
        <v/>
      </c>
    </row>
    <row r="126" spans="2:7" x14ac:dyDescent="0.6">
      <c r="B126" s="50" t="s">
        <v>112</v>
      </c>
      <c r="C126" s="153" t="s">
        <v>658</v>
      </c>
      <c r="D126" s="22" t="s">
        <v>90</v>
      </c>
      <c r="E126" s="26"/>
      <c r="F126" s="69"/>
      <c r="G126" s="25">
        <f t="shared" si="3"/>
        <v>0</v>
      </c>
    </row>
    <row r="127" spans="2:7" x14ac:dyDescent="0.6">
      <c r="B127" s="50"/>
      <c r="C127" s="14"/>
      <c r="D127" s="15"/>
      <c r="E127" s="26"/>
      <c r="F127" s="69"/>
      <c r="G127" s="25" t="str">
        <f t="shared" si="3"/>
        <v/>
      </c>
    </row>
    <row r="128" spans="2:7" x14ac:dyDescent="0.6">
      <c r="B128" s="50" t="s">
        <v>661</v>
      </c>
      <c r="C128" s="14" t="s">
        <v>662</v>
      </c>
      <c r="D128" s="22"/>
      <c r="E128" s="26"/>
      <c r="F128" s="64"/>
      <c r="G128" s="25" t="str">
        <f t="shared" si="3"/>
        <v/>
      </c>
    </row>
    <row r="129" spans="2:8" x14ac:dyDescent="0.6">
      <c r="B129" s="50"/>
      <c r="C129" s="14"/>
      <c r="D129" s="15"/>
      <c r="E129" s="26"/>
      <c r="F129" s="27"/>
      <c r="G129" s="25" t="str">
        <f t="shared" si="3"/>
        <v/>
      </c>
    </row>
    <row r="130" spans="2:8" x14ac:dyDescent="0.6">
      <c r="B130" s="50" t="s">
        <v>109</v>
      </c>
      <c r="C130" s="14" t="s">
        <v>663</v>
      </c>
      <c r="D130" s="22" t="s">
        <v>90</v>
      </c>
      <c r="E130" s="26"/>
      <c r="F130" s="27"/>
      <c r="G130" s="25">
        <f t="shared" si="3"/>
        <v>0</v>
      </c>
    </row>
    <row r="131" spans="2:8" x14ac:dyDescent="0.6">
      <c r="B131" s="50"/>
      <c r="C131" s="14"/>
      <c r="D131" s="15"/>
      <c r="E131" s="26"/>
      <c r="F131" s="27"/>
      <c r="G131" s="25" t="str">
        <f t="shared" si="3"/>
        <v/>
      </c>
    </row>
    <row r="132" spans="2:8" x14ac:dyDescent="0.6">
      <c r="B132" s="50" t="s">
        <v>112</v>
      </c>
      <c r="C132" s="14" t="s">
        <v>663</v>
      </c>
      <c r="D132" s="22" t="s">
        <v>90</v>
      </c>
      <c r="E132" s="26"/>
      <c r="F132" s="69"/>
      <c r="G132" s="25">
        <f t="shared" si="3"/>
        <v>0</v>
      </c>
    </row>
    <row r="133" spans="2:8" x14ac:dyDescent="0.6">
      <c r="B133" s="50"/>
      <c r="C133" s="14"/>
      <c r="D133" s="22"/>
      <c r="E133" s="26"/>
      <c r="F133" s="69"/>
      <c r="G133" s="25"/>
    </row>
    <row r="134" spans="2:8" x14ac:dyDescent="0.6">
      <c r="B134" s="50"/>
      <c r="C134" s="14"/>
      <c r="D134" s="22"/>
      <c r="E134" s="26"/>
      <c r="F134" s="69"/>
      <c r="G134" s="25"/>
    </row>
    <row r="135" spans="2:8" x14ac:dyDescent="0.6">
      <c r="B135" s="50"/>
      <c r="C135" s="14"/>
      <c r="D135" s="22"/>
      <c r="E135" s="26"/>
      <c r="F135" s="69"/>
      <c r="G135" s="25"/>
    </row>
    <row r="136" spans="2:8" x14ac:dyDescent="0.6">
      <c r="B136" s="50"/>
      <c r="C136" s="14"/>
      <c r="D136" s="22"/>
      <c r="E136" s="26"/>
      <c r="F136" s="69"/>
      <c r="G136" s="25"/>
    </row>
    <row r="137" spans="2:8" x14ac:dyDescent="0.6">
      <c r="B137" s="63"/>
      <c r="C137" s="14"/>
      <c r="D137" s="15"/>
      <c r="E137" s="26"/>
      <c r="F137" s="27"/>
      <c r="G137" s="25" t="str">
        <f>IF(D137="","",E137*F137)</f>
        <v/>
      </c>
    </row>
    <row r="138" spans="2:8" s="28" customFormat="1" ht="20.25" customHeight="1" x14ac:dyDescent="0.6">
      <c r="B138" s="154" t="str">
        <f>$B$10</f>
        <v>C2.2</v>
      </c>
      <c r="C138" s="30" t="s">
        <v>78</v>
      </c>
      <c r="D138" s="31"/>
      <c r="E138" s="32"/>
      <c r="F138" s="31"/>
      <c r="G138" s="33">
        <f>SUM(G82:G137)</f>
        <v>0</v>
      </c>
      <c r="H138" s="34"/>
    </row>
    <row r="139" spans="2:8" x14ac:dyDescent="0.6">
      <c r="B139" s="367" t="str">
        <f>Client1</f>
        <v>Province of KwaZulu-Natal</v>
      </c>
      <c r="C139" s="367"/>
      <c r="D139" s="367"/>
      <c r="E139" s="365" t="str">
        <f>"Contract No. "&amp;ContractNo</f>
        <v>Contract No. ZNB00904/00000/00/HOD/INF/21/T</v>
      </c>
      <c r="F139" s="365"/>
      <c r="G139" s="365"/>
    </row>
    <row r="140" spans="2:8" x14ac:dyDescent="0.6">
      <c r="B140" s="367" t="str">
        <f>Client2</f>
        <v>Department of Transport</v>
      </c>
      <c r="C140" s="367"/>
      <c r="D140" s="367"/>
      <c r="E140" s="365"/>
      <c r="F140" s="365"/>
      <c r="G140" s="365"/>
    </row>
    <row r="141" spans="2:8" x14ac:dyDescent="0.6">
      <c r="B141" s="368"/>
      <c r="C141" s="368"/>
      <c r="D141" s="368"/>
      <c r="E141" s="366"/>
      <c r="F141" s="366"/>
      <c r="G141" s="366"/>
    </row>
    <row r="142" spans="2:8" x14ac:dyDescent="0.6">
      <c r="B142" s="376" t="s">
        <v>8</v>
      </c>
      <c r="C142" s="377"/>
      <c r="D142" s="377"/>
      <c r="E142" s="377"/>
      <c r="F142" s="377"/>
      <c r="G142" s="378" t="str">
        <f>$G$4</f>
        <v>CHAPTER C2.2</v>
      </c>
      <c r="H142" s="6"/>
    </row>
    <row r="143" spans="2:8" x14ac:dyDescent="0.6">
      <c r="B143" s="369" t="str">
        <f>ContractDescription</f>
        <v>THE CONSTRUCTION OF THE LOVU RIVER PEDESTRIAN BRIDGE NO.3383 IN THE DURBAN REGION</v>
      </c>
      <c r="C143" s="370"/>
      <c r="D143" s="370"/>
      <c r="E143" s="370"/>
      <c r="F143" s="370"/>
      <c r="G143" s="365"/>
      <c r="H143" s="8"/>
    </row>
    <row r="144" spans="2:8" x14ac:dyDescent="0.6">
      <c r="B144" s="369"/>
      <c r="C144" s="370"/>
      <c r="D144" s="370"/>
      <c r="E144" s="370"/>
      <c r="F144" s="370"/>
      <c r="G144" s="365"/>
      <c r="H144" s="8"/>
    </row>
    <row r="145" spans="2:8" x14ac:dyDescent="0.6">
      <c r="B145" s="371"/>
      <c r="C145" s="372"/>
      <c r="D145" s="372"/>
      <c r="E145" s="372"/>
      <c r="F145" s="372"/>
      <c r="G145" s="366"/>
      <c r="H145" s="8"/>
    </row>
    <row r="146" spans="2:8" s="9" customFormat="1" ht="24.95" customHeight="1" x14ac:dyDescent="0.6">
      <c r="B146" s="79" t="s">
        <v>9</v>
      </c>
      <c r="C146" s="11" t="s">
        <v>10</v>
      </c>
      <c r="D146" s="11" t="s">
        <v>11</v>
      </c>
      <c r="E146" s="11" t="s">
        <v>12</v>
      </c>
      <c r="F146" s="11" t="s">
        <v>13</v>
      </c>
      <c r="G146" s="11" t="s">
        <v>14</v>
      </c>
      <c r="H146" s="12"/>
    </row>
    <row r="147" spans="2:8" s="28" customFormat="1" ht="20.25" customHeight="1" x14ac:dyDescent="0.6">
      <c r="B147" s="85"/>
      <c r="C147" s="30" t="s">
        <v>79</v>
      </c>
      <c r="D147" s="31"/>
      <c r="E147" s="32"/>
      <c r="F147" s="31"/>
      <c r="G147" s="33">
        <f>G138</f>
        <v>0</v>
      </c>
      <c r="H147" s="34"/>
    </row>
    <row r="148" spans="2:8" x14ac:dyDescent="0.6">
      <c r="B148" s="63"/>
      <c r="C148" s="14"/>
      <c r="D148" s="15"/>
      <c r="E148" s="26"/>
      <c r="F148" s="27"/>
      <c r="G148" s="25"/>
    </row>
    <row r="149" spans="2:8" ht="26" x14ac:dyDescent="0.6">
      <c r="B149" s="50" t="s">
        <v>664</v>
      </c>
      <c r="C149" s="14" t="s">
        <v>665</v>
      </c>
      <c r="D149" s="22"/>
      <c r="E149" s="26"/>
      <c r="F149" s="64"/>
      <c r="G149" s="25" t="str">
        <f t="shared" ref="G149:G167" si="4">IF(D149="","",E149*F149)</f>
        <v/>
      </c>
    </row>
    <row r="150" spans="2:8" x14ac:dyDescent="0.6">
      <c r="B150" s="63"/>
      <c r="C150" s="14"/>
      <c r="D150" s="15"/>
      <c r="E150" s="15"/>
      <c r="F150" s="16"/>
      <c r="G150" s="25" t="str">
        <f t="shared" si="4"/>
        <v/>
      </c>
    </row>
    <row r="151" spans="2:8" ht="26" x14ac:dyDescent="0.6">
      <c r="B151" s="50" t="s">
        <v>666</v>
      </c>
      <c r="C151" s="14" t="s">
        <v>667</v>
      </c>
      <c r="D151" s="22" t="s">
        <v>90</v>
      </c>
      <c r="E151" s="15"/>
      <c r="F151" s="69"/>
      <c r="G151" s="25">
        <f t="shared" si="4"/>
        <v>0</v>
      </c>
    </row>
    <row r="152" spans="2:8" x14ac:dyDescent="0.6">
      <c r="B152" s="63"/>
      <c r="C152" s="14"/>
      <c r="D152" s="15"/>
      <c r="E152" s="15"/>
      <c r="F152" s="69"/>
      <c r="G152" s="25" t="str">
        <f t="shared" si="4"/>
        <v/>
      </c>
    </row>
    <row r="153" spans="2:8" ht="26" x14ac:dyDescent="0.6">
      <c r="B153" s="50" t="s">
        <v>668</v>
      </c>
      <c r="C153" s="14" t="s">
        <v>667</v>
      </c>
      <c r="D153" s="22" t="s">
        <v>90</v>
      </c>
      <c r="E153" s="15"/>
      <c r="F153" s="69"/>
      <c r="G153" s="25">
        <f t="shared" si="4"/>
        <v>0</v>
      </c>
    </row>
    <row r="154" spans="2:8" x14ac:dyDescent="0.6">
      <c r="B154" s="50"/>
      <c r="C154" s="14"/>
      <c r="D154" s="15"/>
      <c r="E154" s="15"/>
      <c r="F154" s="69"/>
      <c r="G154" s="25" t="str">
        <f t="shared" si="4"/>
        <v/>
      </c>
    </row>
    <row r="155" spans="2:8" ht="26" x14ac:dyDescent="0.6">
      <c r="B155" s="50" t="s">
        <v>669</v>
      </c>
      <c r="C155" s="14" t="s">
        <v>667</v>
      </c>
      <c r="D155" s="22" t="s">
        <v>90</v>
      </c>
      <c r="E155" s="15"/>
      <c r="F155" s="72"/>
      <c r="G155" s="25">
        <f t="shared" si="4"/>
        <v>0</v>
      </c>
    </row>
    <row r="156" spans="2:8" x14ac:dyDescent="0.6">
      <c r="B156" s="50"/>
      <c r="C156" s="14"/>
      <c r="D156" s="15"/>
      <c r="E156" s="15"/>
      <c r="F156" s="69"/>
      <c r="G156" s="25" t="str">
        <f t="shared" si="4"/>
        <v/>
      </c>
    </row>
    <row r="157" spans="2:8" x14ac:dyDescent="0.6">
      <c r="B157" s="50" t="s">
        <v>670</v>
      </c>
      <c r="C157" s="14" t="s">
        <v>570</v>
      </c>
      <c r="D157" s="22" t="s">
        <v>90</v>
      </c>
      <c r="E157" s="15"/>
      <c r="F157" s="69"/>
      <c r="G157" s="25">
        <f t="shared" si="4"/>
        <v>0</v>
      </c>
    </row>
    <row r="158" spans="2:8" x14ac:dyDescent="0.6">
      <c r="B158" s="50"/>
      <c r="C158" s="14"/>
      <c r="D158" s="15"/>
      <c r="E158" s="15"/>
      <c r="F158" s="69"/>
      <c r="G158" s="25" t="str">
        <f t="shared" si="4"/>
        <v/>
      </c>
    </row>
    <row r="159" spans="2:8" ht="26" x14ac:dyDescent="0.6">
      <c r="B159" s="50" t="s">
        <v>671</v>
      </c>
      <c r="C159" s="14" t="s">
        <v>672</v>
      </c>
      <c r="D159" s="22"/>
      <c r="E159" s="66"/>
      <c r="F159" s="69"/>
      <c r="G159" s="25" t="str">
        <f t="shared" si="4"/>
        <v/>
      </c>
    </row>
    <row r="160" spans="2:8" x14ac:dyDescent="0.6">
      <c r="B160" s="50"/>
      <c r="C160" s="14"/>
      <c r="D160" s="15"/>
      <c r="E160" s="15"/>
      <c r="F160" s="69"/>
      <c r="G160" s="25" t="str">
        <f t="shared" si="4"/>
        <v/>
      </c>
    </row>
    <row r="161" spans="2:7" ht="26" x14ac:dyDescent="0.6">
      <c r="B161" s="50" t="s">
        <v>673</v>
      </c>
      <c r="C161" s="14" t="s">
        <v>667</v>
      </c>
      <c r="D161" s="22" t="s">
        <v>90</v>
      </c>
      <c r="E161" s="66"/>
      <c r="F161" s="69"/>
      <c r="G161" s="25">
        <f t="shared" si="4"/>
        <v>0</v>
      </c>
    </row>
    <row r="162" spans="2:7" x14ac:dyDescent="0.6">
      <c r="B162" s="50"/>
      <c r="C162" s="152"/>
      <c r="D162" s="66"/>
      <c r="E162" s="66"/>
      <c r="F162" s="69"/>
      <c r="G162" s="25" t="str">
        <f t="shared" si="4"/>
        <v/>
      </c>
    </row>
    <row r="163" spans="2:7" ht="26" x14ac:dyDescent="0.6">
      <c r="B163" s="50" t="s">
        <v>674</v>
      </c>
      <c r="C163" s="153" t="s">
        <v>667</v>
      </c>
      <c r="D163" s="22" t="s">
        <v>90</v>
      </c>
      <c r="E163" s="15"/>
      <c r="F163" s="69"/>
      <c r="G163" s="25">
        <f t="shared" si="4"/>
        <v>0</v>
      </c>
    </row>
    <row r="164" spans="2:7" x14ac:dyDescent="0.6">
      <c r="B164" s="50"/>
      <c r="C164" s="152"/>
      <c r="D164" s="66"/>
      <c r="E164" s="15"/>
      <c r="F164" s="69"/>
      <c r="G164" s="25" t="str">
        <f t="shared" si="4"/>
        <v/>
      </c>
    </row>
    <row r="165" spans="2:7" ht="26" x14ac:dyDescent="0.6">
      <c r="B165" s="50" t="s">
        <v>675</v>
      </c>
      <c r="C165" s="14" t="s">
        <v>667</v>
      </c>
      <c r="D165" s="22" t="s">
        <v>90</v>
      </c>
      <c r="E165" s="15"/>
      <c r="F165" s="69"/>
      <c r="G165" s="25">
        <f t="shared" si="4"/>
        <v>0</v>
      </c>
    </row>
    <row r="166" spans="2:7" x14ac:dyDescent="0.6">
      <c r="B166" s="50"/>
      <c r="C166" s="14"/>
      <c r="D166" s="15"/>
      <c r="E166" s="15"/>
      <c r="F166" s="69"/>
      <c r="G166" s="25" t="str">
        <f t="shared" si="4"/>
        <v/>
      </c>
    </row>
    <row r="167" spans="2:7" x14ac:dyDescent="0.6">
      <c r="B167" s="50" t="s">
        <v>676</v>
      </c>
      <c r="C167" s="14" t="s">
        <v>570</v>
      </c>
      <c r="D167" s="22" t="s">
        <v>90</v>
      </c>
      <c r="E167" s="15"/>
      <c r="F167" s="16"/>
      <c r="G167" s="25">
        <f t="shared" si="4"/>
        <v>0</v>
      </c>
    </row>
    <row r="168" spans="2:7" x14ac:dyDescent="0.6">
      <c r="B168" s="95"/>
      <c r="C168" s="14"/>
      <c r="D168" s="22"/>
      <c r="E168" s="15"/>
      <c r="F168" s="16"/>
      <c r="G168" s="25"/>
    </row>
    <row r="169" spans="2:7" x14ac:dyDescent="0.6">
      <c r="B169" s="95"/>
      <c r="C169" s="14"/>
      <c r="D169" s="22"/>
      <c r="E169" s="15"/>
      <c r="F169" s="16"/>
      <c r="G169" s="25"/>
    </row>
    <row r="170" spans="2:7" x14ac:dyDescent="0.6">
      <c r="B170" s="95"/>
      <c r="C170" s="14"/>
      <c r="D170" s="22"/>
      <c r="E170" s="15"/>
      <c r="F170" s="16"/>
      <c r="G170" s="25"/>
    </row>
    <row r="171" spans="2:7" x14ac:dyDescent="0.6">
      <c r="B171" s="95"/>
      <c r="C171" s="14"/>
      <c r="D171" s="22"/>
      <c r="E171" s="15"/>
      <c r="F171" s="16"/>
      <c r="G171" s="25"/>
    </row>
    <row r="172" spans="2:7" x14ac:dyDescent="0.6">
      <c r="B172" s="95"/>
      <c r="C172" s="14"/>
      <c r="D172" s="22"/>
      <c r="E172" s="15"/>
      <c r="F172" s="16"/>
      <c r="G172" s="25"/>
    </row>
    <row r="173" spans="2:7" x14ac:dyDescent="0.6">
      <c r="B173" s="95"/>
      <c r="C173" s="14"/>
      <c r="D173" s="22"/>
      <c r="E173" s="15"/>
      <c r="F173" s="16"/>
      <c r="G173" s="25"/>
    </row>
    <row r="174" spans="2:7" x14ac:dyDescent="0.6">
      <c r="B174" s="95"/>
      <c r="C174" s="14"/>
      <c r="D174" s="22"/>
      <c r="E174" s="15"/>
      <c r="F174" s="16"/>
      <c r="G174" s="25"/>
    </row>
    <row r="175" spans="2:7" x14ac:dyDescent="0.6">
      <c r="B175" s="95"/>
      <c r="C175" s="14"/>
      <c r="D175" s="22"/>
      <c r="E175" s="15"/>
      <c r="F175" s="16"/>
      <c r="G175" s="25"/>
    </row>
    <row r="176" spans="2:7" x14ac:dyDescent="0.6">
      <c r="B176" s="95"/>
      <c r="C176" s="14"/>
      <c r="D176" s="22"/>
      <c r="E176" s="15"/>
      <c r="F176" s="16"/>
      <c r="G176" s="25"/>
    </row>
    <row r="177" spans="2:7" x14ac:dyDescent="0.6">
      <c r="B177" s="95"/>
      <c r="C177" s="14"/>
      <c r="D177" s="22"/>
      <c r="E177" s="15"/>
      <c r="F177" s="16"/>
      <c r="G177" s="25"/>
    </row>
    <row r="178" spans="2:7" x14ac:dyDescent="0.6">
      <c r="B178" s="95"/>
      <c r="C178" s="14"/>
      <c r="D178" s="22"/>
      <c r="E178" s="15"/>
      <c r="F178" s="16"/>
      <c r="G178" s="25"/>
    </row>
    <row r="179" spans="2:7" x14ac:dyDescent="0.6">
      <c r="B179" s="95"/>
      <c r="C179" s="14"/>
      <c r="D179" s="22"/>
      <c r="E179" s="15"/>
      <c r="F179" s="16"/>
      <c r="G179" s="25"/>
    </row>
    <row r="180" spans="2:7" x14ac:dyDescent="0.6">
      <c r="B180" s="95"/>
      <c r="C180" s="14"/>
      <c r="D180" s="22"/>
      <c r="E180" s="15"/>
      <c r="F180" s="16"/>
      <c r="G180" s="25"/>
    </row>
    <row r="181" spans="2:7" x14ac:dyDescent="0.6">
      <c r="B181" s="95"/>
      <c r="C181" s="14"/>
      <c r="D181" s="22"/>
      <c r="E181" s="15"/>
      <c r="F181" s="16"/>
      <c r="G181" s="25"/>
    </row>
    <row r="182" spans="2:7" x14ac:dyDescent="0.6">
      <c r="B182" s="95"/>
      <c r="C182" s="14"/>
      <c r="D182" s="22"/>
      <c r="E182" s="15"/>
      <c r="F182" s="16"/>
      <c r="G182" s="25"/>
    </row>
    <row r="183" spans="2:7" x14ac:dyDescent="0.6">
      <c r="B183" s="95"/>
      <c r="C183" s="14"/>
      <c r="D183" s="22"/>
      <c r="E183" s="15"/>
      <c r="F183" s="16"/>
      <c r="G183" s="25"/>
    </row>
    <row r="184" spans="2:7" x14ac:dyDescent="0.6">
      <c r="B184" s="95"/>
      <c r="C184" s="14"/>
      <c r="D184" s="22"/>
      <c r="E184" s="15"/>
      <c r="F184" s="16"/>
      <c r="G184" s="25"/>
    </row>
    <row r="185" spans="2:7" x14ac:dyDescent="0.6">
      <c r="B185" s="95"/>
      <c r="C185" s="14"/>
      <c r="D185" s="22"/>
      <c r="E185" s="15"/>
      <c r="F185" s="16"/>
      <c r="G185" s="25"/>
    </row>
    <row r="186" spans="2:7" x14ac:dyDescent="0.6">
      <c r="B186" s="95"/>
      <c r="C186" s="14"/>
      <c r="D186" s="22"/>
      <c r="E186" s="15"/>
      <c r="F186" s="16"/>
      <c r="G186" s="25"/>
    </row>
    <row r="187" spans="2:7" x14ac:dyDescent="0.6">
      <c r="B187" s="95"/>
      <c r="C187" s="14"/>
      <c r="D187" s="22"/>
      <c r="E187" s="15"/>
      <c r="F187" s="16"/>
      <c r="G187" s="25"/>
    </row>
    <row r="188" spans="2:7" x14ac:dyDescent="0.6">
      <c r="B188" s="95"/>
      <c r="C188" s="14"/>
      <c r="D188" s="22"/>
      <c r="E188" s="15"/>
      <c r="F188" s="16"/>
      <c r="G188" s="25"/>
    </row>
    <row r="189" spans="2:7" x14ac:dyDescent="0.6">
      <c r="B189" s="95"/>
      <c r="C189" s="14"/>
      <c r="D189" s="22"/>
      <c r="E189" s="15"/>
      <c r="F189" s="16"/>
      <c r="G189" s="25"/>
    </row>
    <row r="190" spans="2:7" x14ac:dyDescent="0.6">
      <c r="B190" s="95"/>
      <c r="C190" s="14"/>
      <c r="D190" s="22"/>
      <c r="E190" s="15"/>
      <c r="F190" s="16"/>
      <c r="G190" s="25"/>
    </row>
    <row r="191" spans="2:7" x14ac:dyDescent="0.6">
      <c r="B191" s="95"/>
      <c r="C191" s="14"/>
      <c r="D191" s="22"/>
      <c r="E191" s="15"/>
      <c r="F191" s="16"/>
      <c r="G191" s="25"/>
    </row>
    <row r="192" spans="2:7" x14ac:dyDescent="0.6">
      <c r="B192" s="95"/>
      <c r="C192" s="14"/>
      <c r="D192" s="22"/>
      <c r="E192" s="15"/>
      <c r="F192" s="16"/>
      <c r="G192" s="25"/>
    </row>
    <row r="193" spans="2:8" x14ac:dyDescent="0.6">
      <c r="B193" s="95"/>
      <c r="C193" s="14"/>
      <c r="D193" s="22"/>
      <c r="E193" s="15"/>
      <c r="F193" s="16"/>
      <c r="G193" s="25"/>
    </row>
    <row r="194" spans="2:8" x14ac:dyDescent="0.6">
      <c r="B194" s="95"/>
      <c r="C194" s="14"/>
      <c r="D194" s="22"/>
      <c r="E194" s="15"/>
      <c r="F194" s="16"/>
      <c r="G194" s="25"/>
    </row>
    <row r="195" spans="2:8" x14ac:dyDescent="0.6">
      <c r="B195" s="95"/>
      <c r="C195" s="14"/>
      <c r="D195" s="22"/>
      <c r="E195" s="15"/>
      <c r="F195" s="16"/>
      <c r="G195" s="25"/>
    </row>
    <row r="196" spans="2:8" x14ac:dyDescent="0.6">
      <c r="B196" s="95"/>
      <c r="C196" s="14"/>
      <c r="D196" s="22"/>
      <c r="E196" s="15"/>
      <c r="F196" s="16"/>
      <c r="G196" s="25"/>
    </row>
    <row r="197" spans="2:8" x14ac:dyDescent="0.6">
      <c r="B197" s="95"/>
      <c r="C197" s="14"/>
      <c r="D197" s="22"/>
      <c r="E197" s="15"/>
      <c r="F197" s="16"/>
      <c r="G197" s="25"/>
    </row>
    <row r="198" spans="2:8" x14ac:dyDescent="0.6">
      <c r="B198" s="95"/>
      <c r="C198" s="14"/>
      <c r="D198" s="22"/>
      <c r="E198" s="15"/>
      <c r="F198" s="16"/>
      <c r="G198" s="25"/>
    </row>
    <row r="199" spans="2:8" x14ac:dyDescent="0.6">
      <c r="B199" s="95"/>
      <c r="C199" s="14"/>
      <c r="D199" s="22"/>
      <c r="E199" s="15"/>
      <c r="F199" s="16"/>
      <c r="G199" s="25"/>
    </row>
    <row r="200" spans="2:8" x14ac:dyDescent="0.6">
      <c r="B200" s="95"/>
      <c r="C200" s="14"/>
      <c r="D200" s="22"/>
      <c r="E200" s="15"/>
      <c r="F200" s="16"/>
      <c r="G200" s="25"/>
    </row>
    <row r="201" spans="2:8" s="28" customFormat="1" ht="24.95" customHeight="1" x14ac:dyDescent="0.6">
      <c r="B201" s="93" t="str">
        <f>$B$10</f>
        <v>C2.2</v>
      </c>
      <c r="C201" s="30" t="s">
        <v>173</v>
      </c>
      <c r="D201" s="31"/>
      <c r="E201" s="32"/>
      <c r="F201" s="31"/>
      <c r="G201" s="33">
        <f>SUM(G147:G200)</f>
        <v>0</v>
      </c>
      <c r="H201" s="34"/>
    </row>
  </sheetData>
  <mergeCells count="18">
    <mergeCell ref="E1:G1"/>
    <mergeCell ref="G4:G7"/>
    <mergeCell ref="B4:F4"/>
    <mergeCell ref="B5:F7"/>
    <mergeCell ref="B74:D74"/>
    <mergeCell ref="E74:G76"/>
    <mergeCell ref="B75:D75"/>
    <mergeCell ref="B76:D76"/>
    <mergeCell ref="B142:F142"/>
    <mergeCell ref="G142:G145"/>
    <mergeCell ref="B143:F145"/>
    <mergeCell ref="B77:F77"/>
    <mergeCell ref="G77:G80"/>
    <mergeCell ref="B78:F80"/>
    <mergeCell ref="B139:D139"/>
    <mergeCell ref="E139:G141"/>
    <mergeCell ref="B140:D140"/>
    <mergeCell ref="B141:D141"/>
  </mergeCells>
  <pageMargins left="0.43307086614173229" right="0.31496062992125984" top="0.43307086614173229" bottom="0.62992125984251968" header="0.35433070866141736" footer="0.31496062992125984"/>
  <pageSetup paperSize="9" scale="82" firstPageNumber="31" fitToHeight="0" orientation="portrait" cellComments="asDisplayed" useFirstPageNumber="1" r:id="rId1"/>
  <headerFooter alignWithMargins="0">
    <oddHeader xml:space="preserve">&amp;R&amp;"Arial,Bold Italic"
</oddHeader>
    <oddFooter xml:space="preserve">&amp;L&amp;"Arial,Bold"&amp;8_______________________________________________________________________________________________________________________
ZNT 4198/17T Standard Quotation Document Ver. 2019-09-02&amp;R&amp;"Arial,Bold"C&amp;P   </oddFooter>
  </headerFooter>
  <rowBreaks count="2" manualBreakCount="2">
    <brk id="73" max="8" man="1"/>
    <brk id="138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0">
    <pageSetUpPr fitToPage="1"/>
  </sheetPr>
  <dimension ref="A1:H591"/>
  <sheetViews>
    <sheetView view="pageBreakPreview" zoomScaleNormal="125" zoomScaleSheetLayoutView="100" zoomScalePageLayoutView="125" workbookViewId="0">
      <pane xSplit="4" ySplit="1" topLeftCell="E206" activePane="bottomRight" state="frozen"/>
      <selection pane="topRight" activeCell="E2" sqref="E1:E1048576"/>
      <selection pane="bottomLeft" activeCell="E2" sqref="E1:E1048576"/>
      <selection pane="bottomRight" activeCell="E2" sqref="E1:E1048576"/>
    </sheetView>
  </sheetViews>
  <sheetFormatPr defaultColWidth="8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8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3"/>
    </row>
    <row r="4" spans="2:8" ht="12.75" customHeight="1" x14ac:dyDescent="0.6">
      <c r="B4" s="376" t="s">
        <v>8</v>
      </c>
      <c r="C4" s="377"/>
      <c r="D4" s="377"/>
      <c r="E4" s="377"/>
      <c r="F4" s="377"/>
      <c r="G4" s="383" t="str">
        <f>"CHAPTER "&amp;B10</f>
        <v>CHAPTER C2.3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84"/>
      <c r="H5" s="8"/>
    </row>
    <row r="6" spans="2:8" ht="12.75" customHeight="1" x14ac:dyDescent="0.6">
      <c r="B6" s="369"/>
      <c r="C6" s="370"/>
      <c r="D6" s="370"/>
      <c r="E6" s="370"/>
      <c r="F6" s="370"/>
      <c r="G6" s="384"/>
      <c r="H6" s="8"/>
    </row>
    <row r="7" spans="2:8" s="9" customFormat="1" ht="7.5" customHeight="1" x14ac:dyDescent="0.6">
      <c r="B7" s="371"/>
      <c r="C7" s="372"/>
      <c r="D7" s="372"/>
      <c r="E7" s="372"/>
      <c r="F7" s="372"/>
      <c r="G7" s="385"/>
      <c r="H7" s="12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50"/>
      <c r="C9" s="14"/>
      <c r="D9" s="15"/>
      <c r="E9" s="15"/>
      <c r="F9" s="16"/>
      <c r="G9" s="17" t="str">
        <f t="shared" ref="G9:G24" si="0">IF(D9="","",E9*F9)</f>
        <v/>
      </c>
      <c r="H9" s="18"/>
    </row>
    <row r="10" spans="2:8" x14ac:dyDescent="0.6">
      <c r="B10" s="77" t="s">
        <v>677</v>
      </c>
      <c r="C10" s="20" t="s">
        <v>678</v>
      </c>
      <c r="D10" s="15"/>
      <c r="E10" s="15"/>
      <c r="F10" s="16"/>
      <c r="G10" s="17" t="str">
        <f t="shared" si="0"/>
        <v/>
      </c>
      <c r="H10" s="18"/>
    </row>
    <row r="11" spans="2:8" x14ac:dyDescent="0.6">
      <c r="B11" s="50"/>
      <c r="C11" s="14"/>
      <c r="D11" s="15"/>
      <c r="E11" s="15"/>
      <c r="F11" s="16"/>
      <c r="G11" s="17" t="str">
        <f t="shared" si="0"/>
        <v/>
      </c>
      <c r="H11" s="18"/>
    </row>
    <row r="12" spans="2:8" x14ac:dyDescent="0.6">
      <c r="B12" s="63" t="s">
        <v>679</v>
      </c>
      <c r="C12" s="14" t="s">
        <v>680</v>
      </c>
      <c r="D12" s="15"/>
      <c r="E12" s="15"/>
      <c r="F12" s="16"/>
      <c r="G12" s="17" t="str">
        <f t="shared" si="0"/>
        <v/>
      </c>
      <c r="H12" s="18"/>
    </row>
    <row r="13" spans="2:8" x14ac:dyDescent="0.6">
      <c r="B13" s="63"/>
      <c r="C13" s="14"/>
      <c r="D13" s="15"/>
      <c r="E13" s="15"/>
      <c r="F13" s="16"/>
      <c r="G13" s="17" t="str">
        <f t="shared" si="0"/>
        <v/>
      </c>
      <c r="H13" s="18"/>
    </row>
    <row r="14" spans="2:8" ht="26" x14ac:dyDescent="0.6">
      <c r="B14" s="50" t="s">
        <v>681</v>
      </c>
      <c r="C14" s="14" t="s">
        <v>682</v>
      </c>
      <c r="D14" s="22"/>
      <c r="E14" s="23"/>
      <c r="F14" s="24"/>
      <c r="G14" s="25" t="str">
        <f t="shared" si="0"/>
        <v/>
      </c>
      <c r="H14" s="62"/>
    </row>
    <row r="15" spans="2:8" x14ac:dyDescent="0.6">
      <c r="B15" s="63"/>
      <c r="C15" s="14"/>
      <c r="D15" s="15"/>
      <c r="E15" s="26"/>
      <c r="F15" s="16"/>
      <c r="G15" s="25" t="str">
        <f t="shared" si="0"/>
        <v/>
      </c>
      <c r="H15" s="18"/>
    </row>
    <row r="16" spans="2:8" x14ac:dyDescent="0.6">
      <c r="B16" s="50" t="s">
        <v>109</v>
      </c>
      <c r="C16" s="14" t="s">
        <v>683</v>
      </c>
      <c r="D16" s="22" t="s">
        <v>62</v>
      </c>
      <c r="E16" s="26"/>
      <c r="F16" s="64"/>
      <c r="G16" s="25">
        <f t="shared" si="0"/>
        <v>0</v>
      </c>
      <c r="H16" s="18"/>
    </row>
    <row r="17" spans="2:8" x14ac:dyDescent="0.6">
      <c r="B17" s="63"/>
      <c r="C17" s="14"/>
      <c r="D17" s="15"/>
      <c r="E17" s="26"/>
      <c r="F17" s="16"/>
      <c r="G17" s="25" t="str">
        <f t="shared" si="0"/>
        <v/>
      </c>
      <c r="H17" s="65"/>
    </row>
    <row r="18" spans="2:8" x14ac:dyDescent="0.6">
      <c r="B18" s="50" t="s">
        <v>112</v>
      </c>
      <c r="C18" s="153" t="s">
        <v>683</v>
      </c>
      <c r="D18" s="22" t="s">
        <v>62</v>
      </c>
      <c r="E18" s="26"/>
      <c r="F18" s="67"/>
      <c r="G18" s="25">
        <f t="shared" si="0"/>
        <v>0</v>
      </c>
      <c r="H18" s="68"/>
    </row>
    <row r="19" spans="2:8" x14ac:dyDescent="0.6">
      <c r="B19" s="63"/>
      <c r="C19" s="152"/>
      <c r="D19" s="66"/>
      <c r="E19" s="26"/>
      <c r="F19" s="67"/>
      <c r="G19" s="25" t="str">
        <f t="shared" si="0"/>
        <v/>
      </c>
      <c r="H19" s="68"/>
    </row>
    <row r="20" spans="2:8" ht="26" x14ac:dyDescent="0.6">
      <c r="B20" s="50" t="s">
        <v>684</v>
      </c>
      <c r="C20" s="14" t="s">
        <v>682</v>
      </c>
      <c r="D20" s="22" t="s">
        <v>316</v>
      </c>
      <c r="E20" s="26"/>
      <c r="F20" s="69"/>
      <c r="G20" s="25">
        <f t="shared" si="0"/>
        <v>0</v>
      </c>
      <c r="H20" s="68"/>
    </row>
    <row r="21" spans="2:8" x14ac:dyDescent="0.6">
      <c r="B21" s="63"/>
      <c r="C21" s="152"/>
      <c r="D21" s="66"/>
      <c r="E21" s="26"/>
      <c r="F21" s="67"/>
      <c r="G21" s="25" t="str">
        <f t="shared" si="0"/>
        <v/>
      </c>
      <c r="H21" s="68"/>
    </row>
    <row r="22" spans="2:8" x14ac:dyDescent="0.6">
      <c r="B22" s="50" t="s">
        <v>109</v>
      </c>
      <c r="C22" s="14" t="s">
        <v>683</v>
      </c>
      <c r="D22" s="22" t="s">
        <v>62</v>
      </c>
      <c r="E22" s="26"/>
      <c r="F22" s="64"/>
      <c r="G22" s="25">
        <f t="shared" si="0"/>
        <v>0</v>
      </c>
      <c r="H22" s="68"/>
    </row>
    <row r="23" spans="2:8" x14ac:dyDescent="0.6">
      <c r="B23" s="63"/>
      <c r="C23" s="14"/>
      <c r="D23" s="15"/>
      <c r="E23" s="26"/>
      <c r="F23" s="67"/>
      <c r="G23" s="25" t="str">
        <f t="shared" si="0"/>
        <v/>
      </c>
      <c r="H23" s="68"/>
    </row>
    <row r="24" spans="2:8" x14ac:dyDescent="0.6">
      <c r="B24" s="50" t="s">
        <v>112</v>
      </c>
      <c r="C24" s="153" t="s">
        <v>683</v>
      </c>
      <c r="D24" s="22" t="s">
        <v>62</v>
      </c>
      <c r="E24" s="26"/>
      <c r="F24" s="16"/>
      <c r="G24" s="25">
        <f t="shared" si="0"/>
        <v>0</v>
      </c>
      <c r="H24" s="18"/>
    </row>
    <row r="25" spans="2:8" x14ac:dyDescent="0.6">
      <c r="B25" s="50"/>
      <c r="C25" s="153"/>
      <c r="D25" s="22"/>
      <c r="E25" s="26"/>
      <c r="F25" s="16"/>
      <c r="G25" s="25"/>
      <c r="H25" s="18"/>
    </row>
    <row r="26" spans="2:8" x14ac:dyDescent="0.6">
      <c r="B26" s="50" t="s">
        <v>685</v>
      </c>
      <c r="C26" s="153" t="s">
        <v>686</v>
      </c>
      <c r="D26" s="22"/>
      <c r="E26" s="26"/>
      <c r="F26" s="16"/>
      <c r="G26" s="25"/>
      <c r="H26" s="18"/>
    </row>
    <row r="27" spans="2:8" x14ac:dyDescent="0.6">
      <c r="B27" s="63"/>
      <c r="C27" s="14"/>
      <c r="D27" s="15"/>
      <c r="E27" s="26"/>
      <c r="F27" s="16"/>
      <c r="G27" s="25" t="str">
        <f t="shared" ref="G27:G66" si="1">IF(D27="","",E27*F27)</f>
        <v/>
      </c>
      <c r="H27" s="18"/>
    </row>
    <row r="28" spans="2:8" x14ac:dyDescent="0.6">
      <c r="B28" s="50" t="s">
        <v>687</v>
      </c>
      <c r="C28" s="14" t="s">
        <v>688</v>
      </c>
      <c r="D28" s="22"/>
      <c r="E28" s="26"/>
      <c r="F28" s="69"/>
      <c r="G28" s="25" t="str">
        <f t="shared" si="1"/>
        <v/>
      </c>
      <c r="H28" s="62"/>
    </row>
    <row r="29" spans="2:8" x14ac:dyDescent="0.6">
      <c r="B29" s="63"/>
      <c r="C29" s="14"/>
      <c r="D29" s="15"/>
      <c r="E29" s="26"/>
      <c r="F29" s="69"/>
      <c r="G29" s="25" t="str">
        <f t="shared" si="1"/>
        <v/>
      </c>
      <c r="H29" s="18"/>
    </row>
    <row r="30" spans="2:8" x14ac:dyDescent="0.6">
      <c r="B30" s="50" t="s">
        <v>689</v>
      </c>
      <c r="C30" s="14" t="s">
        <v>690</v>
      </c>
      <c r="D30" s="22"/>
      <c r="E30" s="26"/>
      <c r="F30" s="64"/>
      <c r="G30" s="25" t="str">
        <f t="shared" si="1"/>
        <v/>
      </c>
      <c r="H30" s="18"/>
    </row>
    <row r="31" spans="2:8" x14ac:dyDescent="0.6">
      <c r="B31" s="63"/>
      <c r="C31" s="14"/>
      <c r="D31" s="15"/>
      <c r="E31" s="26"/>
      <c r="F31" s="27"/>
      <c r="G31" s="25" t="str">
        <f t="shared" si="1"/>
        <v/>
      </c>
      <c r="H31" s="18"/>
    </row>
    <row r="32" spans="2:8" x14ac:dyDescent="0.6">
      <c r="B32" s="50" t="s">
        <v>109</v>
      </c>
      <c r="C32" s="14" t="s">
        <v>683</v>
      </c>
      <c r="D32" s="22" t="s">
        <v>90</v>
      </c>
      <c r="E32" s="26"/>
      <c r="F32" s="27"/>
      <c r="G32" s="25">
        <f t="shared" si="1"/>
        <v>0</v>
      </c>
      <c r="H32" s="18"/>
    </row>
    <row r="33" spans="2:8" x14ac:dyDescent="0.6">
      <c r="B33" s="63"/>
      <c r="C33" s="14"/>
      <c r="D33" s="15"/>
      <c r="E33" s="26"/>
      <c r="F33" s="27"/>
      <c r="G33" s="25" t="str">
        <f t="shared" si="1"/>
        <v/>
      </c>
      <c r="H33" s="18"/>
    </row>
    <row r="34" spans="2:8" x14ac:dyDescent="0.6">
      <c r="B34" s="50" t="s">
        <v>112</v>
      </c>
      <c r="C34" s="153" t="s">
        <v>683</v>
      </c>
      <c r="D34" s="22" t="s">
        <v>90</v>
      </c>
      <c r="E34" s="26"/>
      <c r="F34" s="69"/>
      <c r="G34" s="25">
        <f t="shared" si="1"/>
        <v>0</v>
      </c>
      <c r="H34" s="62"/>
    </row>
    <row r="35" spans="2:8" x14ac:dyDescent="0.6">
      <c r="B35" s="63"/>
      <c r="C35" s="14"/>
      <c r="D35" s="15"/>
      <c r="E35" s="26"/>
      <c r="F35" s="27"/>
      <c r="G35" s="25" t="str">
        <f t="shared" si="1"/>
        <v/>
      </c>
      <c r="H35" s="18"/>
    </row>
    <row r="36" spans="2:8" x14ac:dyDescent="0.6">
      <c r="B36" s="50" t="s">
        <v>691</v>
      </c>
      <c r="C36" s="14" t="s">
        <v>690</v>
      </c>
      <c r="D36" s="22"/>
      <c r="E36" s="26"/>
      <c r="F36" s="64"/>
      <c r="G36" s="25" t="str">
        <f t="shared" si="1"/>
        <v/>
      </c>
      <c r="H36" s="18"/>
    </row>
    <row r="37" spans="2:8" x14ac:dyDescent="0.6">
      <c r="B37" s="63"/>
      <c r="C37" s="14"/>
      <c r="D37" s="15"/>
      <c r="E37" s="15"/>
      <c r="F37" s="16"/>
      <c r="G37" s="25" t="str">
        <f t="shared" si="1"/>
        <v/>
      </c>
      <c r="H37" s="18"/>
    </row>
    <row r="38" spans="2:8" x14ac:dyDescent="0.6">
      <c r="B38" s="50" t="s">
        <v>109</v>
      </c>
      <c r="C38" s="14" t="s">
        <v>683</v>
      </c>
      <c r="D38" s="22" t="s">
        <v>90</v>
      </c>
      <c r="E38" s="15"/>
      <c r="F38" s="69"/>
      <c r="G38" s="25">
        <f t="shared" si="1"/>
        <v>0</v>
      </c>
      <c r="H38" s="18"/>
    </row>
    <row r="39" spans="2:8" x14ac:dyDescent="0.6">
      <c r="B39" s="63"/>
      <c r="C39" s="14"/>
      <c r="D39" s="15"/>
      <c r="E39" s="15"/>
      <c r="F39" s="69"/>
      <c r="G39" s="25" t="str">
        <f t="shared" si="1"/>
        <v/>
      </c>
      <c r="H39" s="18"/>
    </row>
    <row r="40" spans="2:8" x14ac:dyDescent="0.6">
      <c r="B40" s="50" t="s">
        <v>112</v>
      </c>
      <c r="C40" s="153" t="s">
        <v>683</v>
      </c>
      <c r="D40" s="22" t="s">
        <v>90</v>
      </c>
      <c r="E40" s="15"/>
      <c r="F40" s="69"/>
      <c r="G40" s="25">
        <f t="shared" si="1"/>
        <v>0</v>
      </c>
      <c r="H40" s="18"/>
    </row>
    <row r="41" spans="2:8" x14ac:dyDescent="0.6">
      <c r="B41" s="63"/>
      <c r="C41" s="14"/>
      <c r="D41" s="15"/>
      <c r="E41" s="15"/>
      <c r="F41" s="69"/>
      <c r="G41" s="25" t="str">
        <f t="shared" si="1"/>
        <v/>
      </c>
      <c r="H41" s="18"/>
    </row>
    <row r="42" spans="2:8" x14ac:dyDescent="0.6">
      <c r="B42" s="50" t="s">
        <v>692</v>
      </c>
      <c r="C42" s="153" t="s">
        <v>686</v>
      </c>
      <c r="D42" s="22"/>
      <c r="E42" s="15"/>
      <c r="F42" s="72"/>
      <c r="G42" s="25" t="str">
        <f t="shared" si="1"/>
        <v/>
      </c>
      <c r="H42" s="18"/>
    </row>
    <row r="43" spans="2:8" x14ac:dyDescent="0.6">
      <c r="B43" s="63"/>
      <c r="C43" s="14"/>
      <c r="D43" s="15"/>
      <c r="E43" s="15"/>
      <c r="F43" s="69"/>
      <c r="G43" s="25" t="str">
        <f t="shared" si="1"/>
        <v/>
      </c>
      <c r="H43" s="18"/>
    </row>
    <row r="44" spans="2:8" ht="26" x14ac:dyDescent="0.6">
      <c r="B44" s="50" t="s">
        <v>693</v>
      </c>
      <c r="C44" s="14" t="s">
        <v>694</v>
      </c>
      <c r="D44" s="22"/>
      <c r="E44" s="15"/>
      <c r="F44" s="69"/>
      <c r="G44" s="25" t="str">
        <f t="shared" si="1"/>
        <v/>
      </c>
      <c r="H44" s="18"/>
    </row>
    <row r="45" spans="2:8" x14ac:dyDescent="0.6">
      <c r="B45" s="63"/>
      <c r="C45" s="14"/>
      <c r="D45" s="15"/>
      <c r="E45" s="15"/>
      <c r="F45" s="69"/>
      <c r="G45" s="25" t="str">
        <f t="shared" si="1"/>
        <v/>
      </c>
      <c r="H45" s="18"/>
    </row>
    <row r="46" spans="2:8" x14ac:dyDescent="0.6">
      <c r="B46" s="50" t="s">
        <v>695</v>
      </c>
      <c r="C46" s="14" t="s">
        <v>696</v>
      </c>
      <c r="D46" s="66"/>
      <c r="E46" s="66"/>
      <c r="F46" s="69"/>
      <c r="G46" s="25" t="str">
        <f t="shared" si="1"/>
        <v/>
      </c>
      <c r="H46" s="68"/>
    </row>
    <row r="47" spans="2:8" x14ac:dyDescent="0.6">
      <c r="B47" s="63"/>
      <c r="C47" s="14"/>
      <c r="D47" s="15"/>
      <c r="E47" s="15"/>
      <c r="F47" s="69"/>
      <c r="G47" s="25" t="str">
        <f t="shared" si="1"/>
        <v/>
      </c>
      <c r="H47" s="18"/>
    </row>
    <row r="48" spans="2:8" ht="13.5" x14ac:dyDescent="0.6">
      <c r="B48" s="50" t="s">
        <v>109</v>
      </c>
      <c r="C48" s="152" t="s">
        <v>452</v>
      </c>
      <c r="D48" s="22" t="s">
        <v>400</v>
      </c>
      <c r="E48" s="66"/>
      <c r="F48" s="69"/>
      <c r="G48" s="25">
        <f t="shared" si="1"/>
        <v>0</v>
      </c>
      <c r="H48" s="73"/>
    </row>
    <row r="49" spans="2:8" x14ac:dyDescent="0.6">
      <c r="B49" s="63"/>
      <c r="C49" s="152"/>
      <c r="D49" s="66"/>
      <c r="E49" s="66"/>
      <c r="F49" s="69"/>
      <c r="G49" s="25" t="str">
        <f t="shared" si="1"/>
        <v/>
      </c>
      <c r="H49" s="68"/>
    </row>
    <row r="50" spans="2:8" ht="13.5" x14ac:dyDescent="0.6">
      <c r="B50" s="63" t="s">
        <v>112</v>
      </c>
      <c r="C50" s="14" t="s">
        <v>697</v>
      </c>
      <c r="D50" s="22" t="s">
        <v>400</v>
      </c>
      <c r="E50" s="15"/>
      <c r="F50" s="69"/>
      <c r="G50" s="25">
        <f t="shared" si="1"/>
        <v>0</v>
      </c>
      <c r="H50" s="18"/>
    </row>
    <row r="51" spans="2:8" x14ac:dyDescent="0.6">
      <c r="B51" s="63"/>
      <c r="C51" s="14"/>
      <c r="D51" s="15"/>
      <c r="E51" s="15"/>
      <c r="F51" s="69"/>
      <c r="G51" s="25" t="str">
        <f t="shared" si="1"/>
        <v/>
      </c>
      <c r="H51" s="18"/>
    </row>
    <row r="52" spans="2:8" ht="13.5" x14ac:dyDescent="0.6">
      <c r="B52" s="95" t="s">
        <v>136</v>
      </c>
      <c r="C52" s="14" t="s">
        <v>698</v>
      </c>
      <c r="D52" s="22" t="s">
        <v>400</v>
      </c>
      <c r="E52" s="15"/>
      <c r="F52" s="69"/>
      <c r="G52" s="25">
        <f t="shared" si="1"/>
        <v>0</v>
      </c>
      <c r="H52" s="18"/>
    </row>
    <row r="53" spans="2:8" x14ac:dyDescent="0.6">
      <c r="B53" s="63"/>
      <c r="C53" s="14"/>
      <c r="D53" s="15"/>
      <c r="E53" s="15"/>
      <c r="F53" s="69"/>
      <c r="G53" s="25" t="str">
        <f t="shared" si="1"/>
        <v/>
      </c>
      <c r="H53" s="18"/>
    </row>
    <row r="54" spans="2:8" ht="13.5" x14ac:dyDescent="0.6">
      <c r="B54" s="63" t="s">
        <v>699</v>
      </c>
      <c r="C54" s="14" t="s">
        <v>455</v>
      </c>
      <c r="D54" s="22" t="s">
        <v>400</v>
      </c>
      <c r="E54" s="15"/>
      <c r="F54" s="16"/>
      <c r="G54" s="25">
        <f t="shared" si="1"/>
        <v>0</v>
      </c>
      <c r="H54" s="18"/>
    </row>
    <row r="55" spans="2:8" x14ac:dyDescent="0.6">
      <c r="B55" s="50"/>
      <c r="C55" s="14"/>
      <c r="D55" s="15"/>
      <c r="E55" s="15"/>
      <c r="F55" s="16"/>
      <c r="G55" s="17" t="str">
        <f t="shared" si="1"/>
        <v/>
      </c>
    </row>
    <row r="56" spans="2:8" ht="13.5" x14ac:dyDescent="0.6">
      <c r="B56" s="63" t="s">
        <v>118</v>
      </c>
      <c r="C56" s="14" t="s">
        <v>624</v>
      </c>
      <c r="D56" s="22" t="s">
        <v>400</v>
      </c>
      <c r="E56" s="15"/>
      <c r="F56" s="16"/>
      <c r="G56" s="17">
        <f t="shared" si="1"/>
        <v>0</v>
      </c>
    </row>
    <row r="57" spans="2:8" x14ac:dyDescent="0.6">
      <c r="B57" s="63"/>
      <c r="C57" s="14"/>
      <c r="D57" s="15"/>
      <c r="E57" s="15"/>
      <c r="F57" s="16"/>
      <c r="G57" s="17" t="str">
        <f t="shared" si="1"/>
        <v/>
      </c>
    </row>
    <row r="58" spans="2:8" x14ac:dyDescent="0.6">
      <c r="B58" s="95" t="s">
        <v>700</v>
      </c>
      <c r="C58" s="14" t="s">
        <v>701</v>
      </c>
      <c r="D58" s="22"/>
      <c r="E58" s="23"/>
      <c r="F58" s="24"/>
      <c r="G58" s="25" t="str">
        <f t="shared" si="1"/>
        <v/>
      </c>
    </row>
    <row r="59" spans="2:8" x14ac:dyDescent="0.6">
      <c r="B59" s="63"/>
      <c r="C59" s="14"/>
      <c r="D59" s="15"/>
      <c r="E59" s="26"/>
      <c r="F59" s="16"/>
      <c r="G59" s="25" t="str">
        <f t="shared" si="1"/>
        <v/>
      </c>
    </row>
    <row r="60" spans="2:8" ht="13.5" x14ac:dyDescent="0.6">
      <c r="B60" s="63" t="s">
        <v>109</v>
      </c>
      <c r="C60" s="14" t="s">
        <v>452</v>
      </c>
      <c r="D60" s="22" t="s">
        <v>400</v>
      </c>
      <c r="E60" s="26"/>
      <c r="F60" s="64"/>
      <c r="G60" s="25">
        <f t="shared" si="1"/>
        <v>0</v>
      </c>
    </row>
    <row r="61" spans="2:8" x14ac:dyDescent="0.6">
      <c r="B61" s="63"/>
      <c r="C61" s="14"/>
      <c r="D61" s="15"/>
      <c r="E61" s="26"/>
      <c r="F61" s="16"/>
      <c r="G61" s="25" t="str">
        <f t="shared" si="1"/>
        <v/>
      </c>
    </row>
    <row r="62" spans="2:8" ht="13.5" x14ac:dyDescent="0.6">
      <c r="B62" s="50" t="s">
        <v>112</v>
      </c>
      <c r="C62" s="153" t="s">
        <v>697</v>
      </c>
      <c r="D62" s="22" t="s">
        <v>400</v>
      </c>
      <c r="E62" s="26"/>
      <c r="F62" s="67"/>
      <c r="G62" s="25">
        <f t="shared" si="1"/>
        <v>0</v>
      </c>
    </row>
    <row r="63" spans="2:8" x14ac:dyDescent="0.6">
      <c r="B63" s="50"/>
      <c r="C63" s="14"/>
      <c r="D63" s="15"/>
      <c r="E63" s="26"/>
      <c r="F63" s="67"/>
      <c r="G63" s="25" t="str">
        <f t="shared" si="1"/>
        <v/>
      </c>
    </row>
    <row r="64" spans="2:8" s="5" customFormat="1" ht="13.5" x14ac:dyDescent="0.6">
      <c r="B64" s="63" t="s">
        <v>136</v>
      </c>
      <c r="C64" s="14" t="s">
        <v>698</v>
      </c>
      <c r="D64" s="22" t="s">
        <v>400</v>
      </c>
      <c r="E64" s="26"/>
      <c r="F64" s="69"/>
      <c r="G64" s="25">
        <f t="shared" si="1"/>
        <v>0</v>
      </c>
    </row>
    <row r="65" spans="2:8" s="5" customFormat="1" x14ac:dyDescent="0.6">
      <c r="B65" s="63"/>
      <c r="C65" s="14"/>
      <c r="D65" s="15"/>
      <c r="E65" s="26"/>
      <c r="F65" s="67"/>
      <c r="G65" s="25" t="str">
        <f t="shared" si="1"/>
        <v/>
      </c>
    </row>
    <row r="66" spans="2:8" s="5" customFormat="1" ht="13.5" x14ac:dyDescent="0.6">
      <c r="B66" s="63" t="s">
        <v>116</v>
      </c>
      <c r="C66" s="14" t="s">
        <v>455</v>
      </c>
      <c r="D66" s="22" t="s">
        <v>400</v>
      </c>
      <c r="E66" s="26"/>
      <c r="F66" s="64"/>
      <c r="G66" s="25">
        <f t="shared" si="1"/>
        <v>0</v>
      </c>
    </row>
    <row r="67" spans="2:8" s="5" customFormat="1" x14ac:dyDescent="0.6">
      <c r="B67" s="50"/>
      <c r="C67" s="14"/>
      <c r="D67" s="22"/>
      <c r="E67" s="26"/>
      <c r="F67" s="64"/>
      <c r="G67" s="25"/>
    </row>
    <row r="68" spans="2:8" s="5" customFormat="1" ht="13.5" x14ac:dyDescent="0.6">
      <c r="B68" s="63" t="s">
        <v>702</v>
      </c>
      <c r="C68" s="14" t="s">
        <v>624</v>
      </c>
      <c r="D68" s="22" t="s">
        <v>400</v>
      </c>
      <c r="E68" s="26"/>
      <c r="F68" s="16"/>
      <c r="G68" s="25">
        <f t="shared" ref="G68:G74" si="2">IF(D68="","",E68*F68)</f>
        <v>0</v>
      </c>
    </row>
    <row r="69" spans="2:8" s="5" customFormat="1" x14ac:dyDescent="0.6">
      <c r="B69" s="63"/>
      <c r="C69" s="14"/>
      <c r="D69" s="15"/>
      <c r="E69" s="26"/>
      <c r="F69" s="16"/>
      <c r="G69" s="25" t="str">
        <f t="shared" si="2"/>
        <v/>
      </c>
    </row>
    <row r="70" spans="2:8" s="5" customFormat="1" ht="26" x14ac:dyDescent="0.6">
      <c r="B70" s="50" t="s">
        <v>703</v>
      </c>
      <c r="C70" s="14" t="s">
        <v>704</v>
      </c>
      <c r="D70" s="22" t="s">
        <v>400</v>
      </c>
      <c r="E70" s="26"/>
      <c r="F70" s="69"/>
      <c r="G70" s="25">
        <f t="shared" si="2"/>
        <v>0</v>
      </c>
    </row>
    <row r="71" spans="2:8" s="5" customFormat="1" x14ac:dyDescent="0.6">
      <c r="B71" s="50"/>
      <c r="C71" s="14"/>
      <c r="D71" s="22"/>
      <c r="E71" s="26"/>
      <c r="F71" s="69"/>
      <c r="G71" s="25" t="str">
        <f t="shared" si="2"/>
        <v/>
      </c>
    </row>
    <row r="72" spans="2:8" s="5" customFormat="1" x14ac:dyDescent="0.6">
      <c r="B72" s="50"/>
      <c r="C72" s="14"/>
      <c r="D72" s="22"/>
      <c r="E72" s="26"/>
      <c r="F72" s="69"/>
      <c r="G72" s="25" t="str">
        <f t="shared" si="2"/>
        <v/>
      </c>
    </row>
    <row r="73" spans="2:8" s="5" customFormat="1" x14ac:dyDescent="0.6">
      <c r="B73" s="50"/>
      <c r="C73" s="14"/>
      <c r="D73" s="22"/>
      <c r="E73" s="26"/>
      <c r="F73" s="69"/>
      <c r="G73" s="25" t="str">
        <f t="shared" si="2"/>
        <v/>
      </c>
    </row>
    <row r="74" spans="2:8" s="5" customFormat="1" x14ac:dyDescent="0.6">
      <c r="B74" s="63"/>
      <c r="C74" s="14"/>
      <c r="D74" s="15"/>
      <c r="E74" s="26"/>
      <c r="F74" s="69"/>
      <c r="G74" s="25" t="str">
        <f t="shared" si="2"/>
        <v/>
      </c>
    </row>
    <row r="75" spans="2:8" s="28" customFormat="1" ht="20.25" customHeight="1" x14ac:dyDescent="0.6">
      <c r="B75" s="154" t="str">
        <f>$B$10</f>
        <v>C2.3</v>
      </c>
      <c r="C75" s="30" t="s">
        <v>78</v>
      </c>
      <c r="D75" s="31"/>
      <c r="E75" s="32"/>
      <c r="F75" s="31"/>
      <c r="G75" s="33">
        <f>SUM(G9:G74)</f>
        <v>0</v>
      </c>
      <c r="H75" s="34"/>
    </row>
    <row r="76" spans="2:8" x14ac:dyDescent="0.6">
      <c r="B76" s="367" t="str">
        <f>Client1</f>
        <v>Province of KwaZulu-Natal</v>
      </c>
      <c r="C76" s="367"/>
      <c r="D76" s="367"/>
      <c r="E76" s="365" t="str">
        <f>"Contract No. "&amp;ContractNo</f>
        <v>Contract No. ZNB00904/00000/00/HOD/INF/21/T</v>
      </c>
      <c r="F76" s="365"/>
      <c r="G76" s="365"/>
    </row>
    <row r="77" spans="2:8" x14ac:dyDescent="0.6">
      <c r="B77" s="367" t="str">
        <f>Client2</f>
        <v>Department of Transport</v>
      </c>
      <c r="C77" s="367"/>
      <c r="D77" s="367"/>
      <c r="E77" s="365"/>
      <c r="F77" s="365"/>
      <c r="G77" s="365"/>
    </row>
    <row r="78" spans="2:8" x14ac:dyDescent="0.6">
      <c r="B78" s="368"/>
      <c r="C78" s="368"/>
      <c r="D78" s="368"/>
      <c r="E78" s="366"/>
      <c r="F78" s="366"/>
      <c r="G78" s="366"/>
    </row>
    <row r="79" spans="2:8" x14ac:dyDescent="0.6">
      <c r="B79" s="376" t="s">
        <v>8</v>
      </c>
      <c r="C79" s="377"/>
      <c r="D79" s="377"/>
      <c r="E79" s="377"/>
      <c r="F79" s="377"/>
      <c r="G79" s="378" t="str">
        <f>$G$4</f>
        <v>CHAPTER C2.3</v>
      </c>
      <c r="H79" s="6"/>
    </row>
    <row r="80" spans="2:8" x14ac:dyDescent="0.6">
      <c r="B80" s="369" t="str">
        <f>ContractDescription</f>
        <v>THE CONSTRUCTION OF THE LOVU RIVER PEDESTRIAN BRIDGE NO.3383 IN THE DURBAN REGION</v>
      </c>
      <c r="C80" s="370"/>
      <c r="D80" s="370"/>
      <c r="E80" s="370"/>
      <c r="F80" s="370"/>
      <c r="G80" s="365"/>
      <c r="H80" s="8"/>
    </row>
    <row r="81" spans="2:8" x14ac:dyDescent="0.6">
      <c r="B81" s="369"/>
      <c r="C81" s="370"/>
      <c r="D81" s="370"/>
      <c r="E81" s="370"/>
      <c r="F81" s="370"/>
      <c r="G81" s="365"/>
      <c r="H81" s="8"/>
    </row>
    <row r="82" spans="2:8" x14ac:dyDescent="0.6">
      <c r="B82" s="371"/>
      <c r="C82" s="372"/>
      <c r="D82" s="372"/>
      <c r="E82" s="372"/>
      <c r="F82" s="372"/>
      <c r="G82" s="366"/>
      <c r="H82" s="8"/>
    </row>
    <row r="83" spans="2:8" s="9" customFormat="1" ht="24.95" customHeight="1" x14ac:dyDescent="0.6">
      <c r="B83" s="79" t="s">
        <v>9</v>
      </c>
      <c r="C83" s="11" t="s">
        <v>10</v>
      </c>
      <c r="D83" s="11" t="s">
        <v>11</v>
      </c>
      <c r="E83" s="11" t="s">
        <v>12</v>
      </c>
      <c r="F83" s="11" t="s">
        <v>13</v>
      </c>
      <c r="G83" s="11" t="s">
        <v>14</v>
      </c>
      <c r="H83" s="12"/>
    </row>
    <row r="84" spans="2:8" s="28" customFormat="1" ht="20.25" customHeight="1" x14ac:dyDescent="0.6">
      <c r="B84" s="85"/>
      <c r="C84" s="30" t="s">
        <v>79</v>
      </c>
      <c r="D84" s="31"/>
      <c r="E84" s="32"/>
      <c r="F84" s="31"/>
      <c r="G84" s="33">
        <f>G75</f>
        <v>0</v>
      </c>
      <c r="H84" s="34"/>
    </row>
    <row r="85" spans="2:8" s="5" customFormat="1" x14ac:dyDescent="0.6">
      <c r="B85" s="63"/>
      <c r="C85" s="14"/>
      <c r="D85" s="15"/>
      <c r="E85" s="26"/>
      <c r="F85" s="69"/>
      <c r="G85" s="25"/>
    </row>
    <row r="86" spans="2:8" s="5" customFormat="1" ht="26" x14ac:dyDescent="0.6">
      <c r="B86" s="50" t="s">
        <v>705</v>
      </c>
      <c r="C86" s="14" t="s">
        <v>706</v>
      </c>
      <c r="D86" s="22"/>
      <c r="E86" s="26"/>
      <c r="F86" s="64"/>
      <c r="G86" s="25" t="str">
        <f t="shared" ref="G86:G122" si="3">IF(D86="","",E86*F86)</f>
        <v/>
      </c>
    </row>
    <row r="87" spans="2:8" s="5" customFormat="1" x14ac:dyDescent="0.6">
      <c r="B87" s="63"/>
      <c r="C87" s="14"/>
      <c r="D87" s="15"/>
      <c r="E87" s="26"/>
      <c r="F87" s="27"/>
      <c r="G87" s="25" t="str">
        <f t="shared" si="3"/>
        <v/>
      </c>
    </row>
    <row r="88" spans="2:8" s="5" customFormat="1" ht="26" x14ac:dyDescent="0.6">
      <c r="B88" s="50" t="s">
        <v>707</v>
      </c>
      <c r="C88" s="14" t="s">
        <v>708</v>
      </c>
      <c r="D88" s="22" t="s">
        <v>400</v>
      </c>
      <c r="E88" s="26"/>
      <c r="F88" s="27"/>
      <c r="G88" s="25">
        <f t="shared" si="3"/>
        <v>0</v>
      </c>
    </row>
    <row r="89" spans="2:8" s="5" customFormat="1" x14ac:dyDescent="0.6">
      <c r="B89" s="63"/>
      <c r="C89" s="14"/>
      <c r="D89" s="15"/>
      <c r="E89" s="26"/>
      <c r="F89" s="27"/>
      <c r="G89" s="25" t="str">
        <f t="shared" si="3"/>
        <v/>
      </c>
    </row>
    <row r="90" spans="2:8" s="5" customFormat="1" ht="13.5" x14ac:dyDescent="0.6">
      <c r="B90" s="50" t="s">
        <v>709</v>
      </c>
      <c r="C90" s="14" t="s">
        <v>710</v>
      </c>
      <c r="D90" s="22" t="s">
        <v>400</v>
      </c>
      <c r="E90" s="26"/>
      <c r="F90" s="69"/>
      <c r="G90" s="25">
        <f t="shared" si="3"/>
        <v>0</v>
      </c>
    </row>
    <row r="91" spans="2:8" s="5" customFormat="1" x14ac:dyDescent="0.6">
      <c r="B91" s="63"/>
      <c r="C91" s="14"/>
      <c r="D91" s="15"/>
      <c r="E91" s="26"/>
      <c r="F91" s="27"/>
      <c r="G91" s="25" t="str">
        <f t="shared" si="3"/>
        <v/>
      </c>
    </row>
    <row r="92" spans="2:8" s="5" customFormat="1" ht="26" x14ac:dyDescent="0.6">
      <c r="B92" s="50" t="s">
        <v>711</v>
      </c>
      <c r="C92" s="14" t="s">
        <v>712</v>
      </c>
      <c r="D92" s="22"/>
      <c r="E92" s="26"/>
      <c r="F92" s="64"/>
      <c r="G92" s="25" t="str">
        <f t="shared" si="3"/>
        <v/>
      </c>
    </row>
    <row r="93" spans="2:8" s="5" customFormat="1" x14ac:dyDescent="0.6">
      <c r="B93" s="63"/>
      <c r="C93" s="14"/>
      <c r="D93" s="15"/>
      <c r="E93" s="15"/>
      <c r="F93" s="16"/>
      <c r="G93" s="25" t="str">
        <f t="shared" si="3"/>
        <v/>
      </c>
    </row>
    <row r="94" spans="2:8" s="5" customFormat="1" x14ac:dyDescent="0.6">
      <c r="B94" s="50" t="s">
        <v>713</v>
      </c>
      <c r="C94" s="152" t="s">
        <v>657</v>
      </c>
      <c r="D94" s="66"/>
      <c r="E94" s="15"/>
      <c r="F94" s="69"/>
      <c r="G94" s="25" t="str">
        <f t="shared" si="3"/>
        <v/>
      </c>
    </row>
    <row r="95" spans="2:8" s="5" customFormat="1" x14ac:dyDescent="0.6">
      <c r="B95" s="63"/>
      <c r="C95" s="152"/>
      <c r="D95" s="66"/>
      <c r="E95" s="15"/>
      <c r="F95" s="69"/>
      <c r="G95" s="25" t="str">
        <f t="shared" si="3"/>
        <v/>
      </c>
    </row>
    <row r="96" spans="2:8" s="5" customFormat="1" x14ac:dyDescent="0.6">
      <c r="B96" s="63" t="s">
        <v>109</v>
      </c>
      <c r="C96" s="14" t="s">
        <v>714</v>
      </c>
      <c r="D96" s="22" t="s">
        <v>90</v>
      </c>
      <c r="E96" s="15"/>
      <c r="F96" s="69"/>
      <c r="G96" s="25">
        <f t="shared" si="3"/>
        <v>0</v>
      </c>
    </row>
    <row r="97" spans="2:7" s="5" customFormat="1" x14ac:dyDescent="0.6">
      <c r="B97" s="63"/>
      <c r="C97" s="14"/>
      <c r="D97" s="15"/>
      <c r="E97" s="15"/>
      <c r="F97" s="69"/>
      <c r="G97" s="25" t="str">
        <f t="shared" si="3"/>
        <v/>
      </c>
    </row>
    <row r="98" spans="2:7" s="5" customFormat="1" x14ac:dyDescent="0.6">
      <c r="B98" s="95" t="s">
        <v>112</v>
      </c>
      <c r="C98" s="14" t="s">
        <v>714</v>
      </c>
      <c r="D98" s="22" t="s">
        <v>90</v>
      </c>
      <c r="E98" s="15"/>
      <c r="F98" s="72"/>
      <c r="G98" s="25">
        <f t="shared" si="3"/>
        <v>0</v>
      </c>
    </row>
    <row r="99" spans="2:7" s="5" customFormat="1" x14ac:dyDescent="0.6">
      <c r="B99" s="63"/>
      <c r="C99" s="14"/>
      <c r="D99" s="15"/>
      <c r="E99" s="15"/>
      <c r="F99" s="69"/>
      <c r="G99" s="25" t="str">
        <f t="shared" si="3"/>
        <v/>
      </c>
    </row>
    <row r="100" spans="2:7" s="5" customFormat="1" ht="26" x14ac:dyDescent="0.6">
      <c r="B100" s="50" t="s">
        <v>715</v>
      </c>
      <c r="C100" s="153" t="s">
        <v>716</v>
      </c>
      <c r="D100" s="66"/>
      <c r="E100" s="15"/>
      <c r="F100" s="69"/>
      <c r="G100" s="25" t="str">
        <f t="shared" si="3"/>
        <v/>
      </c>
    </row>
    <row r="101" spans="2:7" s="5" customFormat="1" x14ac:dyDescent="0.6">
      <c r="B101" s="63"/>
      <c r="C101" s="152"/>
      <c r="D101" s="66"/>
      <c r="E101" s="15"/>
      <c r="F101" s="69"/>
      <c r="G101" s="25" t="str">
        <f t="shared" si="3"/>
        <v/>
      </c>
    </row>
    <row r="102" spans="2:7" s="5" customFormat="1" x14ac:dyDescent="0.6">
      <c r="B102" s="63" t="s">
        <v>109</v>
      </c>
      <c r="C102" s="14" t="s">
        <v>714</v>
      </c>
      <c r="D102" s="22" t="s">
        <v>90</v>
      </c>
      <c r="E102" s="66"/>
      <c r="F102" s="69"/>
      <c r="G102" s="25">
        <f t="shared" si="3"/>
        <v>0</v>
      </c>
    </row>
    <row r="103" spans="2:7" s="5" customFormat="1" x14ac:dyDescent="0.6">
      <c r="B103" s="63"/>
      <c r="C103" s="14"/>
      <c r="D103" s="15"/>
      <c r="E103" s="15"/>
      <c r="F103" s="69"/>
      <c r="G103" s="25" t="str">
        <f t="shared" si="3"/>
        <v/>
      </c>
    </row>
    <row r="104" spans="2:7" s="5" customFormat="1" x14ac:dyDescent="0.6">
      <c r="B104" s="95" t="s">
        <v>112</v>
      </c>
      <c r="C104" s="14" t="s">
        <v>714</v>
      </c>
      <c r="D104" s="22" t="s">
        <v>90</v>
      </c>
      <c r="E104" s="66"/>
      <c r="F104" s="69"/>
      <c r="G104" s="25">
        <f t="shared" si="3"/>
        <v>0</v>
      </c>
    </row>
    <row r="105" spans="2:7" s="5" customFormat="1" x14ac:dyDescent="0.6">
      <c r="B105" s="63"/>
      <c r="C105" s="152"/>
      <c r="D105" s="66"/>
      <c r="E105" s="66"/>
      <c r="F105" s="69"/>
      <c r="G105" s="25" t="str">
        <f t="shared" si="3"/>
        <v/>
      </c>
    </row>
    <row r="106" spans="2:7" s="5" customFormat="1" ht="26" x14ac:dyDescent="0.6">
      <c r="B106" s="50" t="s">
        <v>717</v>
      </c>
      <c r="C106" s="153" t="s">
        <v>718</v>
      </c>
      <c r="D106" s="66"/>
      <c r="E106" s="15"/>
      <c r="F106" s="69"/>
      <c r="G106" s="25" t="str">
        <f t="shared" si="3"/>
        <v/>
      </c>
    </row>
    <row r="107" spans="2:7" s="5" customFormat="1" x14ac:dyDescent="0.6">
      <c r="B107" s="63"/>
      <c r="C107" s="152"/>
      <c r="D107" s="66"/>
      <c r="E107" s="15"/>
      <c r="F107" s="69"/>
      <c r="G107" s="25" t="str">
        <f t="shared" si="3"/>
        <v/>
      </c>
    </row>
    <row r="108" spans="2:7" s="5" customFormat="1" x14ac:dyDescent="0.6">
      <c r="B108" s="63" t="s">
        <v>109</v>
      </c>
      <c r="C108" s="14" t="s">
        <v>714</v>
      </c>
      <c r="D108" s="22" t="s">
        <v>90</v>
      </c>
      <c r="E108" s="15"/>
      <c r="F108" s="69"/>
      <c r="G108" s="25">
        <f t="shared" si="3"/>
        <v>0</v>
      </c>
    </row>
    <row r="109" spans="2:7" s="5" customFormat="1" x14ac:dyDescent="0.6">
      <c r="B109" s="63"/>
      <c r="C109" s="14"/>
      <c r="D109" s="15"/>
      <c r="E109" s="15"/>
      <c r="F109" s="69"/>
      <c r="G109" s="25" t="str">
        <f t="shared" si="3"/>
        <v/>
      </c>
    </row>
    <row r="110" spans="2:7" s="5" customFormat="1" x14ac:dyDescent="0.6">
      <c r="B110" s="95" t="s">
        <v>112</v>
      </c>
      <c r="C110" s="14" t="s">
        <v>714</v>
      </c>
      <c r="D110" s="22" t="s">
        <v>90</v>
      </c>
      <c r="E110" s="15"/>
      <c r="F110" s="16"/>
      <c r="G110" s="25">
        <f t="shared" si="3"/>
        <v>0</v>
      </c>
    </row>
    <row r="111" spans="2:7" s="5" customFormat="1" x14ac:dyDescent="0.6">
      <c r="B111" s="50"/>
      <c r="C111" s="14"/>
      <c r="D111" s="15"/>
      <c r="E111" s="15"/>
      <c r="F111" s="16"/>
      <c r="G111" s="17" t="str">
        <f t="shared" si="3"/>
        <v/>
      </c>
    </row>
    <row r="112" spans="2:7" s="5" customFormat="1" ht="26" x14ac:dyDescent="0.6">
      <c r="B112" s="50" t="s">
        <v>719</v>
      </c>
      <c r="C112" s="153" t="s">
        <v>720</v>
      </c>
      <c r="D112" s="15"/>
      <c r="E112" s="15"/>
      <c r="F112" s="16"/>
      <c r="G112" s="17" t="str">
        <f t="shared" si="3"/>
        <v/>
      </c>
    </row>
    <row r="113" spans="2:7" s="5" customFormat="1" x14ac:dyDescent="0.6">
      <c r="B113" s="50"/>
      <c r="C113" s="14"/>
      <c r="D113" s="15"/>
      <c r="E113" s="15"/>
      <c r="F113" s="16"/>
      <c r="G113" s="17" t="str">
        <f t="shared" si="3"/>
        <v/>
      </c>
    </row>
    <row r="114" spans="2:7" s="5" customFormat="1" x14ac:dyDescent="0.6">
      <c r="B114" s="63" t="s">
        <v>109</v>
      </c>
      <c r="C114" s="14" t="s">
        <v>658</v>
      </c>
      <c r="D114" s="22" t="s">
        <v>90</v>
      </c>
      <c r="E114" s="15"/>
      <c r="F114" s="16"/>
      <c r="G114" s="17">
        <f t="shared" si="3"/>
        <v>0</v>
      </c>
    </row>
    <row r="115" spans="2:7" s="5" customFormat="1" x14ac:dyDescent="0.6">
      <c r="B115" s="63"/>
      <c r="C115" s="14"/>
      <c r="D115" s="15"/>
      <c r="E115" s="15"/>
      <c r="F115" s="16"/>
      <c r="G115" s="17" t="str">
        <f t="shared" si="3"/>
        <v/>
      </c>
    </row>
    <row r="116" spans="2:7" s="5" customFormat="1" x14ac:dyDescent="0.6">
      <c r="B116" s="95" t="s">
        <v>112</v>
      </c>
      <c r="C116" s="14" t="s">
        <v>658</v>
      </c>
      <c r="D116" s="22" t="s">
        <v>90</v>
      </c>
      <c r="E116" s="23"/>
      <c r="F116" s="24"/>
      <c r="G116" s="25">
        <f t="shared" si="3"/>
        <v>0</v>
      </c>
    </row>
    <row r="117" spans="2:7" s="5" customFormat="1" x14ac:dyDescent="0.6">
      <c r="B117" s="63"/>
      <c r="C117" s="14"/>
      <c r="D117" s="15"/>
      <c r="E117" s="26"/>
      <c r="F117" s="16"/>
      <c r="G117" s="25" t="str">
        <f t="shared" si="3"/>
        <v/>
      </c>
    </row>
    <row r="118" spans="2:7" s="5" customFormat="1" ht="26" x14ac:dyDescent="0.6">
      <c r="B118" s="50" t="s">
        <v>711</v>
      </c>
      <c r="C118" s="14" t="s">
        <v>712</v>
      </c>
      <c r="D118" s="22"/>
      <c r="E118" s="26"/>
      <c r="F118" s="64"/>
      <c r="G118" s="25" t="str">
        <f t="shared" si="3"/>
        <v/>
      </c>
    </row>
    <row r="119" spans="2:7" s="5" customFormat="1" x14ac:dyDescent="0.6">
      <c r="B119" s="63"/>
      <c r="C119" s="14"/>
      <c r="D119" s="15"/>
      <c r="E119" s="26"/>
      <c r="F119" s="16"/>
      <c r="G119" s="25" t="str">
        <f t="shared" si="3"/>
        <v/>
      </c>
    </row>
    <row r="120" spans="2:7" s="5" customFormat="1" ht="26" x14ac:dyDescent="0.6">
      <c r="B120" s="50" t="s">
        <v>721</v>
      </c>
      <c r="C120" s="153" t="s">
        <v>722</v>
      </c>
      <c r="D120" s="22" t="s">
        <v>400</v>
      </c>
      <c r="E120" s="26"/>
      <c r="F120" s="67"/>
      <c r="G120" s="25">
        <f t="shared" si="3"/>
        <v>0</v>
      </c>
    </row>
    <row r="121" spans="2:7" s="5" customFormat="1" x14ac:dyDescent="0.6">
      <c r="B121" s="50"/>
      <c r="C121" s="14"/>
      <c r="D121" s="15"/>
      <c r="E121" s="26"/>
      <c r="F121" s="67"/>
      <c r="G121" s="25" t="str">
        <f t="shared" si="3"/>
        <v/>
      </c>
    </row>
    <row r="122" spans="2:7" s="5" customFormat="1" x14ac:dyDescent="0.6">
      <c r="B122" s="50" t="s">
        <v>109</v>
      </c>
      <c r="C122" s="153" t="s">
        <v>714</v>
      </c>
      <c r="D122" s="22" t="s">
        <v>90</v>
      </c>
      <c r="E122" s="26"/>
      <c r="F122" s="69"/>
      <c r="G122" s="25">
        <f t="shared" si="3"/>
        <v>0</v>
      </c>
    </row>
    <row r="123" spans="2:7" s="5" customFormat="1" x14ac:dyDescent="0.6">
      <c r="B123" s="50"/>
      <c r="C123" s="153"/>
      <c r="D123" s="22"/>
      <c r="E123" s="26"/>
      <c r="F123" s="69"/>
      <c r="G123" s="25"/>
    </row>
    <row r="124" spans="2:7" s="5" customFormat="1" x14ac:dyDescent="0.6">
      <c r="B124" s="50" t="s">
        <v>112</v>
      </c>
      <c r="C124" s="153" t="s">
        <v>714</v>
      </c>
      <c r="D124" s="22" t="s">
        <v>90</v>
      </c>
      <c r="E124" s="26"/>
      <c r="F124" s="69"/>
      <c r="G124" s="25"/>
    </row>
    <row r="125" spans="2:7" s="5" customFormat="1" x14ac:dyDescent="0.6">
      <c r="B125" s="63"/>
      <c r="C125" s="14"/>
      <c r="D125" s="15"/>
      <c r="E125" s="26"/>
      <c r="F125" s="67"/>
      <c r="G125" s="25" t="str">
        <f t="shared" ref="G125:G134" si="4">IF(D125="","",E125*F125)</f>
        <v/>
      </c>
    </row>
    <row r="126" spans="2:7" s="5" customFormat="1" ht="26" x14ac:dyDescent="0.6">
      <c r="B126" s="50" t="s">
        <v>723</v>
      </c>
      <c r="C126" s="14" t="s">
        <v>724</v>
      </c>
      <c r="D126" s="22" t="s">
        <v>400</v>
      </c>
      <c r="E126" s="26"/>
      <c r="F126" s="64"/>
      <c r="G126" s="25">
        <f t="shared" si="4"/>
        <v>0</v>
      </c>
    </row>
    <row r="127" spans="2:7" s="5" customFormat="1" x14ac:dyDescent="0.6">
      <c r="B127" s="63"/>
      <c r="C127" s="14"/>
      <c r="D127" s="15"/>
      <c r="E127" s="26"/>
      <c r="F127" s="67"/>
      <c r="G127" s="25" t="str">
        <f t="shared" si="4"/>
        <v/>
      </c>
    </row>
    <row r="128" spans="2:7" s="5" customFormat="1" ht="16.5" customHeight="1" x14ac:dyDescent="0.6">
      <c r="B128" s="50" t="s">
        <v>725</v>
      </c>
      <c r="C128" s="14" t="s">
        <v>667</v>
      </c>
      <c r="D128" s="22" t="s">
        <v>90</v>
      </c>
      <c r="E128" s="26"/>
      <c r="F128" s="16"/>
      <c r="G128" s="25">
        <f t="shared" si="4"/>
        <v>0</v>
      </c>
    </row>
    <row r="129" spans="2:8" s="5" customFormat="1" x14ac:dyDescent="0.6">
      <c r="B129" s="63"/>
      <c r="C129" s="14"/>
      <c r="D129" s="15"/>
      <c r="E129" s="26"/>
      <c r="F129" s="16"/>
      <c r="G129" s="25" t="str">
        <f t="shared" si="4"/>
        <v/>
      </c>
    </row>
    <row r="130" spans="2:8" s="5" customFormat="1" ht="16.5" customHeight="1" x14ac:dyDescent="0.6">
      <c r="B130" s="50" t="s">
        <v>726</v>
      </c>
      <c r="C130" s="14" t="s">
        <v>667</v>
      </c>
      <c r="D130" s="22" t="s">
        <v>90</v>
      </c>
      <c r="E130" s="26"/>
      <c r="F130" s="69"/>
      <c r="G130" s="25">
        <f t="shared" si="4"/>
        <v>0</v>
      </c>
    </row>
    <row r="131" spans="2:8" s="5" customFormat="1" x14ac:dyDescent="0.6">
      <c r="B131" s="63"/>
      <c r="C131" s="14"/>
      <c r="D131" s="15"/>
      <c r="E131" s="26"/>
      <c r="F131" s="69"/>
      <c r="G131" s="25" t="str">
        <f t="shared" si="4"/>
        <v/>
      </c>
    </row>
    <row r="132" spans="2:8" s="5" customFormat="1" ht="16.5" customHeight="1" x14ac:dyDescent="0.6">
      <c r="B132" s="50" t="s">
        <v>727</v>
      </c>
      <c r="C132" s="14" t="s">
        <v>667</v>
      </c>
      <c r="D132" s="22" t="s">
        <v>90</v>
      </c>
      <c r="E132" s="26"/>
      <c r="F132" s="64"/>
      <c r="G132" s="25">
        <f t="shared" si="4"/>
        <v>0</v>
      </c>
    </row>
    <row r="133" spans="2:8" s="5" customFormat="1" x14ac:dyDescent="0.6">
      <c r="B133" s="63"/>
      <c r="C133" s="14"/>
      <c r="D133" s="15"/>
      <c r="E133" s="26"/>
      <c r="F133" s="27"/>
      <c r="G133" s="25" t="str">
        <f t="shared" si="4"/>
        <v/>
      </c>
    </row>
    <row r="134" spans="2:8" s="5" customFormat="1" x14ac:dyDescent="0.6">
      <c r="B134" s="50" t="s">
        <v>728</v>
      </c>
      <c r="C134" s="14" t="s">
        <v>570</v>
      </c>
      <c r="D134" s="22" t="s">
        <v>90</v>
      </c>
      <c r="E134" s="26"/>
      <c r="F134" s="27"/>
      <c r="G134" s="25">
        <f t="shared" si="4"/>
        <v>0</v>
      </c>
    </row>
    <row r="135" spans="2:8" s="5" customFormat="1" x14ac:dyDescent="0.6">
      <c r="B135" s="50"/>
      <c r="C135" s="14"/>
      <c r="D135" s="22"/>
      <c r="E135" s="26"/>
      <c r="F135" s="27"/>
      <c r="G135" s="25"/>
    </row>
    <row r="136" spans="2:8" s="5" customFormat="1" x14ac:dyDescent="0.6">
      <c r="B136" s="50"/>
      <c r="C136" s="14"/>
      <c r="D136" s="22"/>
      <c r="E136" s="26"/>
      <c r="F136" s="27"/>
      <c r="G136" s="25"/>
    </row>
    <row r="137" spans="2:8" s="5" customFormat="1" x14ac:dyDescent="0.6">
      <c r="B137" s="50"/>
      <c r="C137" s="14"/>
      <c r="D137" s="22"/>
      <c r="E137" s="26"/>
      <c r="F137" s="27"/>
      <c r="G137" s="25"/>
    </row>
    <row r="138" spans="2:8" s="28" customFormat="1" ht="20.25" customHeight="1" x14ac:dyDescent="0.6">
      <c r="B138" s="154" t="str">
        <f>$B$10</f>
        <v>C2.3</v>
      </c>
      <c r="C138" s="30" t="s">
        <v>78</v>
      </c>
      <c r="D138" s="31"/>
      <c r="E138" s="32"/>
      <c r="F138" s="31"/>
      <c r="G138" s="33">
        <f>SUM(G84:G137)</f>
        <v>0</v>
      </c>
      <c r="H138" s="34"/>
    </row>
    <row r="139" spans="2:8" x14ac:dyDescent="0.6">
      <c r="B139" s="367" t="str">
        <f>Client1</f>
        <v>Province of KwaZulu-Natal</v>
      </c>
      <c r="C139" s="367"/>
      <c r="D139" s="367"/>
      <c r="E139" s="365" t="str">
        <f>"Contract No. "&amp;ContractNo</f>
        <v>Contract No. ZNB00904/00000/00/HOD/INF/21/T</v>
      </c>
      <c r="F139" s="365"/>
      <c r="G139" s="365"/>
    </row>
    <row r="140" spans="2:8" x14ac:dyDescent="0.6">
      <c r="B140" s="367" t="str">
        <f>Client2</f>
        <v>Department of Transport</v>
      </c>
      <c r="C140" s="367"/>
      <c r="D140" s="367"/>
      <c r="E140" s="365"/>
      <c r="F140" s="365"/>
      <c r="G140" s="365"/>
    </row>
    <row r="141" spans="2:8" x14ac:dyDescent="0.6">
      <c r="B141" s="368"/>
      <c r="C141" s="368"/>
      <c r="D141" s="368"/>
      <c r="E141" s="366"/>
      <c r="F141" s="366"/>
      <c r="G141" s="366"/>
    </row>
    <row r="142" spans="2:8" x14ac:dyDescent="0.6">
      <c r="B142" s="376" t="s">
        <v>8</v>
      </c>
      <c r="C142" s="377"/>
      <c r="D142" s="377"/>
      <c r="E142" s="377"/>
      <c r="F142" s="377"/>
      <c r="G142" s="378" t="str">
        <f>$G$4</f>
        <v>CHAPTER C2.3</v>
      </c>
      <c r="H142" s="6"/>
    </row>
    <row r="143" spans="2:8" x14ac:dyDescent="0.6">
      <c r="B143" s="369" t="str">
        <f>ContractDescription</f>
        <v>THE CONSTRUCTION OF THE LOVU RIVER PEDESTRIAN BRIDGE NO.3383 IN THE DURBAN REGION</v>
      </c>
      <c r="C143" s="370"/>
      <c r="D143" s="370"/>
      <c r="E143" s="370"/>
      <c r="F143" s="370"/>
      <c r="G143" s="365"/>
      <c r="H143" s="8"/>
    </row>
    <row r="144" spans="2:8" x14ac:dyDescent="0.6">
      <c r="B144" s="369"/>
      <c r="C144" s="370"/>
      <c r="D144" s="370"/>
      <c r="E144" s="370"/>
      <c r="F144" s="370"/>
      <c r="G144" s="365"/>
      <c r="H144" s="8"/>
    </row>
    <row r="145" spans="2:8" x14ac:dyDescent="0.6">
      <c r="B145" s="371"/>
      <c r="C145" s="372"/>
      <c r="D145" s="372"/>
      <c r="E145" s="372"/>
      <c r="F145" s="372"/>
      <c r="G145" s="366"/>
      <c r="H145" s="8"/>
    </row>
    <row r="146" spans="2:8" s="9" customFormat="1" ht="24.95" customHeight="1" x14ac:dyDescent="0.6">
      <c r="B146" s="79" t="s">
        <v>9</v>
      </c>
      <c r="C146" s="11" t="s">
        <v>10</v>
      </c>
      <c r="D146" s="11" t="s">
        <v>11</v>
      </c>
      <c r="E146" s="11" t="s">
        <v>12</v>
      </c>
      <c r="F146" s="11" t="s">
        <v>13</v>
      </c>
      <c r="G146" s="11" t="s">
        <v>14</v>
      </c>
      <c r="H146" s="12"/>
    </row>
    <row r="147" spans="2:8" s="28" customFormat="1" ht="20.25" customHeight="1" x14ac:dyDescent="0.6">
      <c r="B147" s="85"/>
      <c r="C147" s="30" t="s">
        <v>79</v>
      </c>
      <c r="D147" s="31"/>
      <c r="E147" s="32"/>
      <c r="F147" s="31"/>
      <c r="G147" s="33">
        <f>G138</f>
        <v>0</v>
      </c>
      <c r="H147" s="34"/>
    </row>
    <row r="148" spans="2:8" s="5" customFormat="1" x14ac:dyDescent="0.6">
      <c r="B148" s="50"/>
      <c r="C148" s="14"/>
      <c r="D148" s="22"/>
      <c r="E148" s="26"/>
      <c r="F148" s="27"/>
      <c r="G148" s="25"/>
    </row>
    <row r="149" spans="2:8" s="5" customFormat="1" ht="26" x14ac:dyDescent="0.6">
      <c r="B149" s="50" t="s">
        <v>729</v>
      </c>
      <c r="C149" s="14" t="s">
        <v>730</v>
      </c>
      <c r="D149" s="22"/>
      <c r="E149" s="26"/>
      <c r="F149" s="69"/>
      <c r="G149" s="25" t="str">
        <f t="shared" ref="G149:G195" si="5">IF(D149="","",E149*F149)</f>
        <v/>
      </c>
    </row>
    <row r="150" spans="2:8" s="5" customFormat="1" x14ac:dyDescent="0.6">
      <c r="B150" s="63"/>
      <c r="C150" s="14"/>
      <c r="D150" s="15"/>
      <c r="E150" s="26"/>
      <c r="F150" s="27"/>
      <c r="G150" s="25" t="str">
        <f t="shared" si="5"/>
        <v/>
      </c>
    </row>
    <row r="151" spans="2:8" s="5" customFormat="1" x14ac:dyDescent="0.6">
      <c r="B151" s="50" t="s">
        <v>731</v>
      </c>
      <c r="C151" s="14" t="s">
        <v>732</v>
      </c>
      <c r="D151" s="22" t="s">
        <v>90</v>
      </c>
      <c r="E151" s="26"/>
      <c r="F151" s="64"/>
      <c r="G151" s="25">
        <f t="shared" si="5"/>
        <v>0</v>
      </c>
    </row>
    <row r="152" spans="2:8" s="5" customFormat="1" x14ac:dyDescent="0.6">
      <c r="B152" s="63"/>
      <c r="C152" s="14"/>
      <c r="D152" s="15"/>
      <c r="E152" s="15"/>
      <c r="F152" s="16"/>
      <c r="G152" s="25" t="str">
        <f t="shared" si="5"/>
        <v/>
      </c>
    </row>
    <row r="153" spans="2:8" s="5" customFormat="1" ht="13.5" x14ac:dyDescent="0.6">
      <c r="B153" s="50" t="s">
        <v>733</v>
      </c>
      <c r="C153" s="14" t="s">
        <v>732</v>
      </c>
      <c r="D153" s="22" t="s">
        <v>400</v>
      </c>
      <c r="E153" s="15"/>
      <c r="F153" s="69"/>
      <c r="G153" s="25">
        <f t="shared" si="5"/>
        <v>0</v>
      </c>
    </row>
    <row r="154" spans="2:8" s="5" customFormat="1" x14ac:dyDescent="0.6">
      <c r="B154" s="63"/>
      <c r="C154" s="14"/>
      <c r="D154" s="15"/>
      <c r="E154" s="15"/>
      <c r="F154" s="69"/>
      <c r="G154" s="25" t="str">
        <f t="shared" si="5"/>
        <v/>
      </c>
    </row>
    <row r="155" spans="2:8" s="5" customFormat="1" x14ac:dyDescent="0.6">
      <c r="B155" s="50" t="s">
        <v>734</v>
      </c>
      <c r="C155" s="14" t="s">
        <v>735</v>
      </c>
      <c r="D155" s="22" t="s">
        <v>90</v>
      </c>
      <c r="E155" s="15"/>
      <c r="F155" s="69"/>
      <c r="G155" s="25">
        <f t="shared" si="5"/>
        <v>0</v>
      </c>
    </row>
    <row r="156" spans="2:8" s="5" customFormat="1" x14ac:dyDescent="0.6">
      <c r="B156" s="63"/>
      <c r="C156" s="14"/>
      <c r="D156" s="15"/>
      <c r="E156" s="15"/>
      <c r="F156" s="69"/>
      <c r="G156" s="25" t="str">
        <f t="shared" si="5"/>
        <v/>
      </c>
    </row>
    <row r="157" spans="2:8" s="5" customFormat="1" x14ac:dyDescent="0.6">
      <c r="B157" s="50" t="s">
        <v>736</v>
      </c>
      <c r="C157" s="14" t="s">
        <v>737</v>
      </c>
      <c r="D157" s="22" t="s">
        <v>90</v>
      </c>
      <c r="E157" s="15"/>
      <c r="F157" s="72"/>
      <c r="G157" s="25">
        <f t="shared" si="5"/>
        <v>0</v>
      </c>
    </row>
    <row r="158" spans="2:8" s="5" customFormat="1" x14ac:dyDescent="0.6">
      <c r="B158" s="63"/>
      <c r="C158" s="14"/>
      <c r="D158" s="15"/>
      <c r="E158" s="15"/>
      <c r="F158" s="69"/>
      <c r="G158" s="25" t="str">
        <f t="shared" si="5"/>
        <v/>
      </c>
    </row>
    <row r="159" spans="2:8" s="5" customFormat="1" ht="13.5" x14ac:dyDescent="0.6">
      <c r="B159" s="50" t="s">
        <v>738</v>
      </c>
      <c r="C159" s="14" t="s">
        <v>648</v>
      </c>
      <c r="D159" s="22" t="s">
        <v>400</v>
      </c>
      <c r="E159" s="15"/>
      <c r="F159" s="69"/>
      <c r="G159" s="25">
        <f t="shared" si="5"/>
        <v>0</v>
      </c>
    </row>
    <row r="160" spans="2:8" s="5" customFormat="1" x14ac:dyDescent="0.6">
      <c r="B160" s="63"/>
      <c r="C160" s="14"/>
      <c r="D160" s="15"/>
      <c r="E160" s="15"/>
      <c r="F160" s="69"/>
      <c r="G160" s="25" t="str">
        <f t="shared" si="5"/>
        <v/>
      </c>
    </row>
    <row r="161" spans="2:7" s="5" customFormat="1" x14ac:dyDescent="0.6">
      <c r="B161" s="50" t="s">
        <v>109</v>
      </c>
      <c r="C161" s="14" t="s">
        <v>649</v>
      </c>
      <c r="D161" s="22" t="s">
        <v>90</v>
      </c>
      <c r="E161" s="66"/>
      <c r="F161" s="69"/>
      <c r="G161" s="25">
        <f t="shared" si="5"/>
        <v>0</v>
      </c>
    </row>
    <row r="162" spans="2:7" s="5" customFormat="1" x14ac:dyDescent="0.6">
      <c r="B162" s="63"/>
      <c r="C162" s="14"/>
      <c r="D162" s="15"/>
      <c r="E162" s="15"/>
      <c r="F162" s="69"/>
      <c r="G162" s="25" t="str">
        <f t="shared" si="5"/>
        <v/>
      </c>
    </row>
    <row r="163" spans="2:7" s="5" customFormat="1" x14ac:dyDescent="0.6">
      <c r="B163" s="50" t="s">
        <v>112</v>
      </c>
      <c r="C163" s="14" t="s">
        <v>649</v>
      </c>
      <c r="D163" s="22" t="s">
        <v>90</v>
      </c>
      <c r="E163" s="66"/>
      <c r="F163" s="69"/>
      <c r="G163" s="25">
        <f t="shared" si="5"/>
        <v>0</v>
      </c>
    </row>
    <row r="164" spans="2:7" s="5" customFormat="1" x14ac:dyDescent="0.6">
      <c r="B164" s="63"/>
      <c r="C164" s="152"/>
      <c r="D164" s="66"/>
      <c r="E164" s="66"/>
      <c r="F164" s="69"/>
      <c r="G164" s="25" t="str">
        <f t="shared" si="5"/>
        <v/>
      </c>
    </row>
    <row r="165" spans="2:7" s="5" customFormat="1" ht="26" x14ac:dyDescent="0.6">
      <c r="B165" s="50" t="s">
        <v>739</v>
      </c>
      <c r="C165" s="153" t="s">
        <v>740</v>
      </c>
      <c r="D165" s="66"/>
      <c r="E165" s="15"/>
      <c r="F165" s="69"/>
      <c r="G165" s="25" t="str">
        <f t="shared" si="5"/>
        <v/>
      </c>
    </row>
    <row r="166" spans="2:7" s="5" customFormat="1" x14ac:dyDescent="0.6">
      <c r="B166" s="63"/>
      <c r="C166" s="152"/>
      <c r="D166" s="66"/>
      <c r="E166" s="15"/>
      <c r="F166" s="69"/>
      <c r="G166" s="25" t="str">
        <f t="shared" si="5"/>
        <v/>
      </c>
    </row>
    <row r="167" spans="2:7" s="5" customFormat="1" ht="26" x14ac:dyDescent="0.6">
      <c r="B167" s="63" t="s">
        <v>741</v>
      </c>
      <c r="C167" s="14" t="s">
        <v>742</v>
      </c>
      <c r="D167" s="22"/>
      <c r="E167" s="15"/>
      <c r="F167" s="69"/>
      <c r="G167" s="25" t="str">
        <f t="shared" si="5"/>
        <v/>
      </c>
    </row>
    <row r="168" spans="2:7" s="5" customFormat="1" x14ac:dyDescent="0.6">
      <c r="B168" s="63"/>
      <c r="C168" s="14"/>
      <c r="D168" s="15"/>
      <c r="E168" s="15"/>
      <c r="F168" s="69"/>
      <c r="G168" s="25" t="str">
        <f t="shared" si="5"/>
        <v/>
      </c>
    </row>
    <row r="169" spans="2:7" s="5" customFormat="1" x14ac:dyDescent="0.6">
      <c r="B169" s="95" t="s">
        <v>109</v>
      </c>
      <c r="C169" s="14" t="s">
        <v>743</v>
      </c>
      <c r="D169" s="22" t="s">
        <v>90</v>
      </c>
      <c r="E169" s="15"/>
      <c r="F169" s="16"/>
      <c r="G169" s="25">
        <f t="shared" si="5"/>
        <v>0</v>
      </c>
    </row>
    <row r="170" spans="2:7" s="5" customFormat="1" x14ac:dyDescent="0.6">
      <c r="B170" s="50"/>
      <c r="C170" s="14"/>
      <c r="D170" s="15"/>
      <c r="E170" s="15"/>
      <c r="F170" s="16"/>
      <c r="G170" s="17" t="str">
        <f t="shared" si="5"/>
        <v/>
      </c>
    </row>
    <row r="171" spans="2:7" s="5" customFormat="1" x14ac:dyDescent="0.6">
      <c r="B171" s="95" t="s">
        <v>112</v>
      </c>
      <c r="C171" s="14" t="s">
        <v>743</v>
      </c>
      <c r="D171" s="22" t="s">
        <v>90</v>
      </c>
      <c r="E171" s="15"/>
      <c r="F171" s="16"/>
      <c r="G171" s="17">
        <f t="shared" si="5"/>
        <v>0</v>
      </c>
    </row>
    <row r="172" spans="2:7" s="5" customFormat="1" x14ac:dyDescent="0.6">
      <c r="B172" s="50"/>
      <c r="C172" s="14"/>
      <c r="D172" s="15"/>
      <c r="E172" s="15"/>
      <c r="F172" s="16"/>
      <c r="G172" s="17" t="str">
        <f t="shared" si="5"/>
        <v/>
      </c>
    </row>
    <row r="173" spans="2:7" s="5" customFormat="1" x14ac:dyDescent="0.6">
      <c r="B173" s="50" t="s">
        <v>136</v>
      </c>
      <c r="C173" s="14" t="s">
        <v>570</v>
      </c>
      <c r="D173" s="22" t="s">
        <v>90</v>
      </c>
      <c r="E173" s="15"/>
      <c r="F173" s="16"/>
      <c r="G173" s="17">
        <f t="shared" si="5"/>
        <v>0</v>
      </c>
    </row>
    <row r="174" spans="2:7" s="5" customFormat="1" x14ac:dyDescent="0.6">
      <c r="B174" s="63"/>
      <c r="C174" s="14"/>
      <c r="D174" s="15"/>
      <c r="E174" s="15"/>
      <c r="F174" s="16"/>
      <c r="G174" s="17" t="str">
        <f t="shared" si="5"/>
        <v/>
      </c>
    </row>
    <row r="175" spans="2:7" s="5" customFormat="1" ht="26" x14ac:dyDescent="0.6">
      <c r="B175" s="50" t="s">
        <v>744</v>
      </c>
      <c r="C175" s="14" t="s">
        <v>742</v>
      </c>
      <c r="D175" s="22"/>
      <c r="E175" s="23"/>
      <c r="F175" s="24"/>
      <c r="G175" s="25" t="str">
        <f t="shared" si="5"/>
        <v/>
      </c>
    </row>
    <row r="176" spans="2:7" s="5" customFormat="1" x14ac:dyDescent="0.6">
      <c r="B176" s="63"/>
      <c r="C176" s="14"/>
      <c r="D176" s="15"/>
      <c r="E176" s="26"/>
      <c r="F176" s="16"/>
      <c r="G176" s="25" t="str">
        <f t="shared" si="5"/>
        <v/>
      </c>
    </row>
    <row r="177" spans="2:7" s="5" customFormat="1" x14ac:dyDescent="0.6">
      <c r="B177" s="50" t="s">
        <v>109</v>
      </c>
      <c r="C177" s="14" t="s">
        <v>743</v>
      </c>
      <c r="D177" s="22" t="s">
        <v>90</v>
      </c>
      <c r="E177" s="26"/>
      <c r="F177" s="64"/>
      <c r="G177" s="25">
        <f t="shared" si="5"/>
        <v>0</v>
      </c>
    </row>
    <row r="178" spans="2:7" s="5" customFormat="1" x14ac:dyDescent="0.6">
      <c r="B178" s="63"/>
      <c r="C178" s="14"/>
      <c r="D178" s="15"/>
      <c r="E178" s="26"/>
      <c r="F178" s="16"/>
      <c r="G178" s="25" t="str">
        <f t="shared" si="5"/>
        <v/>
      </c>
    </row>
    <row r="179" spans="2:7" s="5" customFormat="1" x14ac:dyDescent="0.6">
      <c r="B179" s="50" t="s">
        <v>112</v>
      </c>
      <c r="C179" s="14" t="s">
        <v>743</v>
      </c>
      <c r="D179" s="22" t="s">
        <v>90</v>
      </c>
      <c r="E179" s="26"/>
      <c r="F179" s="67"/>
      <c r="G179" s="25">
        <f t="shared" si="5"/>
        <v>0</v>
      </c>
    </row>
    <row r="180" spans="2:7" s="5" customFormat="1" x14ac:dyDescent="0.6">
      <c r="B180" s="50"/>
      <c r="C180" s="14"/>
      <c r="D180" s="15"/>
      <c r="E180" s="26"/>
      <c r="F180" s="67"/>
      <c r="G180" s="25" t="str">
        <f t="shared" si="5"/>
        <v/>
      </c>
    </row>
    <row r="181" spans="2:7" s="5" customFormat="1" x14ac:dyDescent="0.6">
      <c r="B181" s="50" t="s">
        <v>136</v>
      </c>
      <c r="C181" s="153" t="s">
        <v>570</v>
      </c>
      <c r="D181" s="22" t="s">
        <v>90</v>
      </c>
      <c r="E181" s="26"/>
      <c r="F181" s="69"/>
      <c r="G181" s="25">
        <f t="shared" si="5"/>
        <v>0</v>
      </c>
    </row>
    <row r="182" spans="2:7" s="5" customFormat="1" x14ac:dyDescent="0.6">
      <c r="B182" s="63"/>
      <c r="C182" s="14"/>
      <c r="D182" s="15"/>
      <c r="E182" s="26"/>
      <c r="F182" s="67"/>
      <c r="G182" s="25" t="str">
        <f t="shared" si="5"/>
        <v/>
      </c>
    </row>
    <row r="183" spans="2:7" s="5" customFormat="1" x14ac:dyDescent="0.6">
      <c r="B183" s="50" t="s">
        <v>745</v>
      </c>
      <c r="C183" s="14" t="s">
        <v>746</v>
      </c>
      <c r="D183" s="22"/>
      <c r="E183" s="26"/>
      <c r="F183" s="64"/>
      <c r="G183" s="25" t="str">
        <f t="shared" si="5"/>
        <v/>
      </c>
    </row>
    <row r="184" spans="2:7" s="5" customFormat="1" x14ac:dyDescent="0.6">
      <c r="B184" s="63"/>
      <c r="C184" s="14"/>
      <c r="D184" s="15"/>
      <c r="E184" s="26"/>
      <c r="F184" s="67"/>
      <c r="G184" s="25" t="str">
        <f t="shared" si="5"/>
        <v/>
      </c>
    </row>
    <row r="185" spans="2:7" s="5" customFormat="1" x14ac:dyDescent="0.6">
      <c r="B185" s="50" t="s">
        <v>109</v>
      </c>
      <c r="C185" s="14" t="s">
        <v>747</v>
      </c>
      <c r="D185" s="22" t="s">
        <v>748</v>
      </c>
      <c r="E185" s="26"/>
      <c r="F185" s="16"/>
      <c r="G185" s="25">
        <f t="shared" si="5"/>
        <v>0</v>
      </c>
    </row>
    <row r="186" spans="2:7" s="5" customFormat="1" x14ac:dyDescent="0.6">
      <c r="B186" s="63"/>
      <c r="C186" s="14"/>
      <c r="D186" s="15"/>
      <c r="E186" s="26"/>
      <c r="F186" s="16"/>
      <c r="G186" s="25" t="str">
        <f t="shared" si="5"/>
        <v/>
      </c>
    </row>
    <row r="187" spans="2:7" s="5" customFormat="1" x14ac:dyDescent="0.6">
      <c r="B187" s="50" t="s">
        <v>112</v>
      </c>
      <c r="C187" s="14" t="s">
        <v>747</v>
      </c>
      <c r="D187" s="22" t="s">
        <v>748</v>
      </c>
      <c r="E187" s="26"/>
      <c r="F187" s="69"/>
      <c r="G187" s="25">
        <f t="shared" si="5"/>
        <v>0</v>
      </c>
    </row>
    <row r="188" spans="2:7" s="5" customFormat="1" x14ac:dyDescent="0.6">
      <c r="B188" s="63"/>
      <c r="C188" s="14"/>
      <c r="D188" s="15"/>
      <c r="E188" s="26"/>
      <c r="F188" s="69"/>
      <c r="G188" s="25" t="str">
        <f t="shared" si="5"/>
        <v/>
      </c>
    </row>
    <row r="189" spans="2:7" s="5" customFormat="1" x14ac:dyDescent="0.6">
      <c r="B189" s="50" t="s">
        <v>749</v>
      </c>
      <c r="C189" s="14" t="s">
        <v>750</v>
      </c>
      <c r="D189" s="22"/>
      <c r="E189" s="26"/>
      <c r="F189" s="64"/>
      <c r="G189" s="25" t="str">
        <f t="shared" si="5"/>
        <v/>
      </c>
    </row>
    <row r="190" spans="2:7" s="5" customFormat="1" x14ac:dyDescent="0.6">
      <c r="B190" s="63"/>
      <c r="C190" s="14"/>
      <c r="D190" s="15"/>
      <c r="E190" s="26"/>
      <c r="F190" s="27"/>
      <c r="G190" s="25" t="str">
        <f t="shared" si="5"/>
        <v/>
      </c>
    </row>
    <row r="191" spans="2:7" s="5" customFormat="1" ht="26" x14ac:dyDescent="0.6">
      <c r="B191" s="50" t="s">
        <v>109</v>
      </c>
      <c r="C191" s="14" t="s">
        <v>751</v>
      </c>
      <c r="D191" s="22" t="s">
        <v>752</v>
      </c>
      <c r="E191" s="26"/>
      <c r="F191" s="27"/>
      <c r="G191" s="25">
        <f t="shared" si="5"/>
        <v>0</v>
      </c>
    </row>
    <row r="192" spans="2:7" s="5" customFormat="1" x14ac:dyDescent="0.6">
      <c r="B192" s="63"/>
      <c r="C192" s="14"/>
      <c r="D192" s="15"/>
      <c r="E192" s="26"/>
      <c r="F192" s="27"/>
      <c r="G192" s="25" t="str">
        <f t="shared" si="5"/>
        <v/>
      </c>
    </row>
    <row r="193" spans="2:8" s="5" customFormat="1" ht="26" x14ac:dyDescent="0.6">
      <c r="B193" s="50" t="s">
        <v>112</v>
      </c>
      <c r="C193" s="14" t="s">
        <v>751</v>
      </c>
      <c r="D193" s="22" t="s">
        <v>752</v>
      </c>
      <c r="E193" s="26"/>
      <c r="F193" s="69"/>
      <c r="G193" s="25">
        <f t="shared" si="5"/>
        <v>0</v>
      </c>
    </row>
    <row r="194" spans="2:8" s="5" customFormat="1" x14ac:dyDescent="0.6">
      <c r="B194" s="63"/>
      <c r="C194" s="14"/>
      <c r="D194" s="15"/>
      <c r="E194" s="26"/>
      <c r="F194" s="27"/>
      <c r="G194" s="25" t="str">
        <f t="shared" si="5"/>
        <v/>
      </c>
    </row>
    <row r="195" spans="2:8" s="5" customFormat="1" x14ac:dyDescent="0.6">
      <c r="B195" s="50" t="s">
        <v>753</v>
      </c>
      <c r="C195" s="14" t="s">
        <v>754</v>
      </c>
      <c r="D195" s="22" t="s">
        <v>752</v>
      </c>
      <c r="E195" s="26"/>
      <c r="F195" s="64"/>
      <c r="G195" s="25">
        <f t="shared" si="5"/>
        <v>0</v>
      </c>
    </row>
    <row r="196" spans="2:8" s="5" customFormat="1" x14ac:dyDescent="0.6">
      <c r="B196" s="50"/>
      <c r="C196" s="14"/>
      <c r="D196" s="22"/>
      <c r="E196" s="26"/>
      <c r="F196" s="64"/>
      <c r="G196" s="25"/>
    </row>
    <row r="197" spans="2:8" s="5" customFormat="1" x14ac:dyDescent="0.6">
      <c r="B197" s="50"/>
      <c r="C197" s="14"/>
      <c r="D197" s="22"/>
      <c r="E197" s="26"/>
      <c r="F197" s="64"/>
      <c r="G197" s="25"/>
    </row>
    <row r="198" spans="2:8" s="5" customFormat="1" x14ac:dyDescent="0.6">
      <c r="B198" s="50"/>
      <c r="C198" s="14"/>
      <c r="D198" s="22"/>
      <c r="E198" s="26"/>
      <c r="F198" s="64"/>
      <c r="G198" s="25"/>
    </row>
    <row r="199" spans="2:8" s="5" customFormat="1" x14ac:dyDescent="0.6">
      <c r="B199" s="50"/>
      <c r="C199" s="14"/>
      <c r="D199" s="22"/>
      <c r="E199" s="26"/>
      <c r="F199" s="64"/>
      <c r="G199" s="25"/>
    </row>
    <row r="200" spans="2:8" s="5" customFormat="1" x14ac:dyDescent="0.6">
      <c r="B200" s="50"/>
      <c r="C200" s="14"/>
      <c r="D200" s="22"/>
      <c r="E200" s="26"/>
      <c r="F200" s="64"/>
      <c r="G200" s="25"/>
    </row>
    <row r="201" spans="2:8" s="5" customFormat="1" x14ac:dyDescent="0.6">
      <c r="B201" s="50"/>
      <c r="C201" s="14"/>
      <c r="D201" s="22"/>
      <c r="E201" s="26"/>
      <c r="F201" s="64"/>
      <c r="G201" s="25"/>
    </row>
    <row r="202" spans="2:8" s="5" customFormat="1" x14ac:dyDescent="0.6">
      <c r="B202" s="50"/>
      <c r="C202" s="14"/>
      <c r="D202" s="22"/>
      <c r="E202" s="26"/>
      <c r="F202" s="64"/>
      <c r="G202" s="25"/>
    </row>
    <row r="203" spans="2:8" s="5" customFormat="1" x14ac:dyDescent="0.6">
      <c r="B203" s="63"/>
      <c r="C203" s="14"/>
      <c r="D203" s="15"/>
      <c r="E203" s="15"/>
      <c r="F203" s="16"/>
      <c r="G203" s="25" t="str">
        <f>IF(D203="","",E203*F203)</f>
        <v/>
      </c>
    </row>
    <row r="204" spans="2:8" s="28" customFormat="1" ht="20.25" customHeight="1" x14ac:dyDescent="0.6">
      <c r="B204" s="154" t="str">
        <f>$B$10</f>
        <v>C2.3</v>
      </c>
      <c r="C204" s="30" t="s">
        <v>78</v>
      </c>
      <c r="D204" s="31"/>
      <c r="E204" s="32"/>
      <c r="F204" s="31"/>
      <c r="G204" s="33">
        <f>SUM(G147:G203)</f>
        <v>0</v>
      </c>
      <c r="H204" s="34"/>
    </row>
    <row r="205" spans="2:8" x14ac:dyDescent="0.6">
      <c r="B205" s="367" t="str">
        <f>Client1</f>
        <v>Province of KwaZulu-Natal</v>
      </c>
      <c r="C205" s="367"/>
      <c r="D205" s="367"/>
      <c r="E205" s="365" t="str">
        <f>"Contract No. "&amp;ContractNo</f>
        <v>Contract No. ZNB00904/00000/00/HOD/INF/21/T</v>
      </c>
      <c r="F205" s="365"/>
      <c r="G205" s="365"/>
    </row>
    <row r="206" spans="2:8" x14ac:dyDescent="0.6">
      <c r="B206" s="367" t="str">
        <f>Client2</f>
        <v>Department of Transport</v>
      </c>
      <c r="C206" s="367"/>
      <c r="D206" s="367"/>
      <c r="E206" s="365"/>
      <c r="F206" s="365"/>
      <c r="G206" s="365"/>
    </row>
    <row r="207" spans="2:8" x14ac:dyDescent="0.6">
      <c r="B207" s="368"/>
      <c r="C207" s="368"/>
      <c r="D207" s="368"/>
      <c r="E207" s="366"/>
      <c r="F207" s="366"/>
      <c r="G207" s="366"/>
    </row>
    <row r="208" spans="2:8" x14ac:dyDescent="0.6">
      <c r="B208" s="376" t="s">
        <v>8</v>
      </c>
      <c r="C208" s="377"/>
      <c r="D208" s="377"/>
      <c r="E208" s="377"/>
      <c r="F208" s="377"/>
      <c r="G208" s="378" t="str">
        <f>$G$4</f>
        <v>CHAPTER C2.3</v>
      </c>
      <c r="H208" s="6"/>
    </row>
    <row r="209" spans="2:8" x14ac:dyDescent="0.6">
      <c r="B209" s="369" t="str">
        <f>ContractDescription</f>
        <v>THE CONSTRUCTION OF THE LOVU RIVER PEDESTRIAN BRIDGE NO.3383 IN THE DURBAN REGION</v>
      </c>
      <c r="C209" s="370"/>
      <c r="D209" s="370"/>
      <c r="E209" s="370"/>
      <c r="F209" s="370"/>
      <c r="G209" s="365"/>
      <c r="H209" s="8"/>
    </row>
    <row r="210" spans="2:8" x14ac:dyDescent="0.6">
      <c r="B210" s="369"/>
      <c r="C210" s="370"/>
      <c r="D210" s="370"/>
      <c r="E210" s="370"/>
      <c r="F210" s="370"/>
      <c r="G210" s="365"/>
      <c r="H210" s="8"/>
    </row>
    <row r="211" spans="2:8" x14ac:dyDescent="0.6">
      <c r="B211" s="371"/>
      <c r="C211" s="372"/>
      <c r="D211" s="372"/>
      <c r="E211" s="372"/>
      <c r="F211" s="372"/>
      <c r="G211" s="366"/>
      <c r="H211" s="8"/>
    </row>
    <row r="212" spans="2:8" s="9" customFormat="1" ht="24.95" customHeight="1" x14ac:dyDescent="0.6">
      <c r="B212" s="79" t="s">
        <v>9</v>
      </c>
      <c r="C212" s="11" t="s">
        <v>10</v>
      </c>
      <c r="D212" s="11" t="s">
        <v>11</v>
      </c>
      <c r="E212" s="11" t="s">
        <v>12</v>
      </c>
      <c r="F212" s="11" t="s">
        <v>13</v>
      </c>
      <c r="G212" s="11" t="s">
        <v>14</v>
      </c>
      <c r="H212" s="12"/>
    </row>
    <row r="213" spans="2:8" s="28" customFormat="1" ht="20.25" customHeight="1" x14ac:dyDescent="0.6">
      <c r="B213" s="85"/>
      <c r="C213" s="30" t="s">
        <v>79</v>
      </c>
      <c r="D213" s="31"/>
      <c r="E213" s="32"/>
      <c r="F213" s="31"/>
      <c r="G213" s="33">
        <f>G204</f>
        <v>0</v>
      </c>
      <c r="H213" s="34"/>
    </row>
    <row r="214" spans="2:8" s="5" customFormat="1" x14ac:dyDescent="0.6">
      <c r="B214" s="63"/>
      <c r="C214" s="14"/>
      <c r="D214" s="15"/>
      <c r="E214" s="15"/>
      <c r="F214" s="16"/>
      <c r="G214" s="25"/>
    </row>
    <row r="215" spans="2:8" s="5" customFormat="1" ht="26" x14ac:dyDescent="0.6">
      <c r="B215" s="50" t="s">
        <v>755</v>
      </c>
      <c r="C215" s="14" t="s">
        <v>756</v>
      </c>
      <c r="D215" s="22"/>
      <c r="E215" s="15"/>
      <c r="F215" s="69"/>
      <c r="G215" s="25" t="str">
        <f t="shared" ref="G215:G259" si="6">IF(D215="","",E215*F215)</f>
        <v/>
      </c>
    </row>
    <row r="216" spans="2:8" s="5" customFormat="1" x14ac:dyDescent="0.6">
      <c r="B216" s="63"/>
      <c r="C216" s="14"/>
      <c r="D216" s="15"/>
      <c r="E216" s="15"/>
      <c r="F216" s="69"/>
      <c r="G216" s="25" t="str">
        <f t="shared" si="6"/>
        <v/>
      </c>
    </row>
    <row r="217" spans="2:8" s="5" customFormat="1" ht="26" x14ac:dyDescent="0.6">
      <c r="B217" s="50" t="s">
        <v>109</v>
      </c>
      <c r="C217" s="14" t="s">
        <v>751</v>
      </c>
      <c r="D217" s="22"/>
      <c r="E217" s="15"/>
      <c r="F217" s="69"/>
      <c r="G217" s="25" t="str">
        <f t="shared" si="6"/>
        <v/>
      </c>
    </row>
    <row r="218" spans="2:8" s="5" customFormat="1" x14ac:dyDescent="0.6">
      <c r="B218" s="63"/>
      <c r="C218" s="14"/>
      <c r="D218" s="15"/>
      <c r="E218" s="15"/>
      <c r="F218" s="69"/>
      <c r="G218" s="25" t="str">
        <f t="shared" si="6"/>
        <v/>
      </c>
    </row>
    <row r="219" spans="2:8" s="5" customFormat="1" ht="26" x14ac:dyDescent="0.6">
      <c r="B219" s="50" t="s">
        <v>112</v>
      </c>
      <c r="C219" s="14" t="s">
        <v>751</v>
      </c>
      <c r="D219" s="22" t="s">
        <v>752</v>
      </c>
      <c r="E219" s="15"/>
      <c r="F219" s="72"/>
      <c r="G219" s="25">
        <f t="shared" si="6"/>
        <v>0</v>
      </c>
    </row>
    <row r="220" spans="2:8" s="5" customFormat="1" x14ac:dyDescent="0.6">
      <c r="B220" s="63"/>
      <c r="C220" s="14"/>
      <c r="D220" s="15"/>
      <c r="E220" s="15"/>
      <c r="F220" s="69"/>
      <c r="G220" s="25" t="str">
        <f t="shared" si="6"/>
        <v/>
      </c>
    </row>
    <row r="221" spans="2:8" s="5" customFormat="1" x14ac:dyDescent="0.6">
      <c r="B221" s="50" t="s">
        <v>136</v>
      </c>
      <c r="C221" s="14" t="s">
        <v>754</v>
      </c>
      <c r="D221" s="22" t="s">
        <v>752</v>
      </c>
      <c r="E221" s="15"/>
      <c r="F221" s="69"/>
      <c r="G221" s="25">
        <f t="shared" si="6"/>
        <v>0</v>
      </c>
    </row>
    <row r="222" spans="2:8" s="5" customFormat="1" x14ac:dyDescent="0.6">
      <c r="B222" s="63"/>
      <c r="C222" s="14"/>
      <c r="D222" s="15"/>
      <c r="E222" s="15"/>
      <c r="F222" s="69"/>
      <c r="G222" s="25" t="str">
        <f t="shared" si="6"/>
        <v/>
      </c>
    </row>
    <row r="223" spans="2:8" s="5" customFormat="1" x14ac:dyDescent="0.6">
      <c r="B223" s="50" t="s">
        <v>757</v>
      </c>
      <c r="C223" s="153" t="s">
        <v>758</v>
      </c>
      <c r="D223" s="22"/>
      <c r="E223" s="66"/>
      <c r="F223" s="69"/>
      <c r="G223" s="25" t="str">
        <f t="shared" si="6"/>
        <v/>
      </c>
    </row>
    <row r="224" spans="2:8" s="5" customFormat="1" x14ac:dyDescent="0.6">
      <c r="B224" s="63"/>
      <c r="C224" s="14"/>
      <c r="D224" s="15"/>
      <c r="E224" s="15"/>
      <c r="F224" s="69"/>
      <c r="G224" s="25" t="str">
        <f t="shared" si="6"/>
        <v/>
      </c>
    </row>
    <row r="225" spans="2:7" s="5" customFormat="1" x14ac:dyDescent="0.6">
      <c r="B225" s="50" t="s">
        <v>759</v>
      </c>
      <c r="C225" s="14" t="s">
        <v>760</v>
      </c>
      <c r="D225" s="22"/>
      <c r="E225" s="66"/>
      <c r="F225" s="69"/>
      <c r="G225" s="25" t="str">
        <f t="shared" si="6"/>
        <v/>
      </c>
    </row>
    <row r="226" spans="2:7" s="5" customFormat="1" x14ac:dyDescent="0.6">
      <c r="B226" s="63"/>
      <c r="C226" s="152"/>
      <c r="D226" s="66"/>
      <c r="E226" s="66"/>
      <c r="F226" s="69"/>
      <c r="G226" s="25" t="str">
        <f t="shared" si="6"/>
        <v/>
      </c>
    </row>
    <row r="227" spans="2:7" s="5" customFormat="1" ht="26" x14ac:dyDescent="0.6">
      <c r="B227" s="50" t="s">
        <v>109</v>
      </c>
      <c r="C227" s="14" t="s">
        <v>761</v>
      </c>
      <c r="D227" s="22" t="s">
        <v>90</v>
      </c>
      <c r="E227" s="15"/>
      <c r="F227" s="69"/>
      <c r="G227" s="25">
        <f t="shared" si="6"/>
        <v>0</v>
      </c>
    </row>
    <row r="228" spans="2:7" s="5" customFormat="1" x14ac:dyDescent="0.6">
      <c r="B228" s="63"/>
      <c r="C228" s="152"/>
      <c r="D228" s="66"/>
      <c r="E228" s="15"/>
      <c r="F228" s="69"/>
      <c r="G228" s="25" t="str">
        <f t="shared" si="6"/>
        <v/>
      </c>
    </row>
    <row r="229" spans="2:7" s="5" customFormat="1" ht="26" x14ac:dyDescent="0.6">
      <c r="B229" s="50" t="s">
        <v>112</v>
      </c>
      <c r="C229" s="153" t="s">
        <v>761</v>
      </c>
      <c r="D229" s="22" t="s">
        <v>90</v>
      </c>
      <c r="E229" s="15"/>
      <c r="F229" s="69"/>
      <c r="G229" s="25">
        <f t="shared" si="6"/>
        <v>0</v>
      </c>
    </row>
    <row r="230" spans="2:7" s="5" customFormat="1" x14ac:dyDescent="0.6">
      <c r="B230" s="63"/>
      <c r="C230" s="14"/>
      <c r="D230" s="15"/>
      <c r="E230" s="15"/>
      <c r="F230" s="69"/>
      <c r="G230" s="25" t="str">
        <f t="shared" si="6"/>
        <v/>
      </c>
    </row>
    <row r="231" spans="2:7" s="5" customFormat="1" x14ac:dyDescent="0.6">
      <c r="B231" s="50" t="s">
        <v>762</v>
      </c>
      <c r="C231" s="14" t="s">
        <v>763</v>
      </c>
      <c r="D231" s="22"/>
      <c r="E231" s="15"/>
      <c r="F231" s="16"/>
      <c r="G231" s="25" t="str">
        <f t="shared" si="6"/>
        <v/>
      </c>
    </row>
    <row r="232" spans="2:7" s="5" customFormat="1" x14ac:dyDescent="0.6">
      <c r="B232" s="50"/>
      <c r="C232" s="14"/>
      <c r="D232" s="15"/>
      <c r="E232" s="15"/>
      <c r="F232" s="16"/>
      <c r="G232" s="17" t="str">
        <f t="shared" si="6"/>
        <v/>
      </c>
    </row>
    <row r="233" spans="2:7" s="5" customFormat="1" ht="26" x14ac:dyDescent="0.6">
      <c r="B233" s="50" t="s">
        <v>109</v>
      </c>
      <c r="C233" s="14" t="s">
        <v>764</v>
      </c>
      <c r="D233" s="22" t="s">
        <v>90</v>
      </c>
      <c r="E233" s="15"/>
      <c r="F233" s="16"/>
      <c r="G233" s="17">
        <f t="shared" si="6"/>
        <v>0</v>
      </c>
    </row>
    <row r="234" spans="2:7" s="5" customFormat="1" x14ac:dyDescent="0.6">
      <c r="B234" s="50"/>
      <c r="C234" s="14"/>
      <c r="D234" s="15"/>
      <c r="E234" s="15"/>
      <c r="F234" s="16"/>
      <c r="G234" s="17" t="str">
        <f t="shared" si="6"/>
        <v/>
      </c>
    </row>
    <row r="235" spans="2:7" s="5" customFormat="1" ht="26" x14ac:dyDescent="0.6">
      <c r="B235" s="50" t="s">
        <v>112</v>
      </c>
      <c r="C235" s="14" t="s">
        <v>764</v>
      </c>
      <c r="D235" s="22" t="s">
        <v>90</v>
      </c>
      <c r="E235" s="15"/>
      <c r="F235" s="16"/>
      <c r="G235" s="17">
        <f t="shared" si="6"/>
        <v>0</v>
      </c>
    </row>
    <row r="236" spans="2:7" s="5" customFormat="1" x14ac:dyDescent="0.6">
      <c r="B236" s="63"/>
      <c r="C236" s="14"/>
      <c r="D236" s="15"/>
      <c r="E236" s="15"/>
      <c r="F236" s="16"/>
      <c r="G236" s="17" t="str">
        <f t="shared" si="6"/>
        <v/>
      </c>
    </row>
    <row r="237" spans="2:7" s="5" customFormat="1" x14ac:dyDescent="0.6">
      <c r="B237" s="50" t="s">
        <v>765</v>
      </c>
      <c r="C237" s="14" t="s">
        <v>766</v>
      </c>
      <c r="D237" s="22"/>
      <c r="E237" s="23"/>
      <c r="F237" s="24"/>
      <c r="G237" s="25" t="str">
        <f t="shared" si="6"/>
        <v/>
      </c>
    </row>
    <row r="238" spans="2:7" s="5" customFormat="1" x14ac:dyDescent="0.6">
      <c r="B238" s="63"/>
      <c r="C238" s="14"/>
      <c r="D238" s="15"/>
      <c r="E238" s="26"/>
      <c r="F238" s="16"/>
      <c r="G238" s="25" t="str">
        <f t="shared" si="6"/>
        <v/>
      </c>
    </row>
    <row r="239" spans="2:7" s="5" customFormat="1" x14ac:dyDescent="0.6">
      <c r="B239" s="50" t="s">
        <v>767</v>
      </c>
      <c r="C239" s="14" t="s">
        <v>768</v>
      </c>
      <c r="D239" s="22"/>
      <c r="E239" s="26"/>
      <c r="F239" s="64"/>
      <c r="G239" s="25" t="str">
        <f t="shared" si="6"/>
        <v/>
      </c>
    </row>
    <row r="240" spans="2:7" s="5" customFormat="1" x14ac:dyDescent="0.6">
      <c r="B240" s="63"/>
      <c r="C240" s="14"/>
      <c r="D240" s="15"/>
      <c r="E240" s="26"/>
      <c r="F240" s="16"/>
      <c r="G240" s="25" t="str">
        <f t="shared" si="6"/>
        <v/>
      </c>
    </row>
    <row r="241" spans="2:7" s="5" customFormat="1" x14ac:dyDescent="0.6">
      <c r="B241" s="50" t="s">
        <v>769</v>
      </c>
      <c r="C241" s="14" t="s">
        <v>770</v>
      </c>
      <c r="D241" s="22" t="s">
        <v>62</v>
      </c>
      <c r="E241" s="26"/>
      <c r="F241" s="67"/>
      <c r="G241" s="25">
        <f t="shared" si="6"/>
        <v>0</v>
      </c>
    </row>
    <row r="242" spans="2:7" s="5" customFormat="1" x14ac:dyDescent="0.6">
      <c r="B242" s="50"/>
      <c r="C242" s="14"/>
      <c r="D242" s="15"/>
      <c r="E242" s="26"/>
      <c r="F242" s="67"/>
      <c r="G242" s="25" t="str">
        <f t="shared" si="6"/>
        <v/>
      </c>
    </row>
    <row r="243" spans="2:7" s="5" customFormat="1" x14ac:dyDescent="0.6">
      <c r="B243" s="50" t="s">
        <v>771</v>
      </c>
      <c r="C243" s="153" t="s">
        <v>770</v>
      </c>
      <c r="D243" s="22" t="s">
        <v>62</v>
      </c>
      <c r="E243" s="26"/>
      <c r="F243" s="69"/>
      <c r="G243" s="25">
        <f t="shared" si="6"/>
        <v>0</v>
      </c>
    </row>
    <row r="244" spans="2:7" s="5" customFormat="1" x14ac:dyDescent="0.6">
      <c r="B244" s="63"/>
      <c r="C244" s="14"/>
      <c r="D244" s="15"/>
      <c r="E244" s="26"/>
      <c r="F244" s="67"/>
      <c r="G244" s="25" t="str">
        <f t="shared" si="6"/>
        <v/>
      </c>
    </row>
    <row r="245" spans="2:7" s="5" customFormat="1" ht="26" x14ac:dyDescent="0.6">
      <c r="B245" s="50" t="s">
        <v>772</v>
      </c>
      <c r="C245" s="14" t="s">
        <v>773</v>
      </c>
      <c r="D245" s="22"/>
      <c r="E245" s="26"/>
      <c r="F245" s="64"/>
      <c r="G245" s="25" t="str">
        <f t="shared" si="6"/>
        <v/>
      </c>
    </row>
    <row r="246" spans="2:7" s="5" customFormat="1" x14ac:dyDescent="0.6">
      <c r="B246" s="63"/>
      <c r="C246" s="14"/>
      <c r="D246" s="15"/>
      <c r="E246" s="26"/>
      <c r="F246" s="67"/>
      <c r="G246" s="25" t="str">
        <f t="shared" si="6"/>
        <v/>
      </c>
    </row>
    <row r="247" spans="2:7" s="5" customFormat="1" ht="26" x14ac:dyDescent="0.6">
      <c r="B247" s="50" t="s">
        <v>774</v>
      </c>
      <c r="C247" s="14" t="s">
        <v>775</v>
      </c>
      <c r="D247" s="22"/>
      <c r="E247" s="26"/>
      <c r="F247" s="16"/>
      <c r="G247" s="25" t="str">
        <f t="shared" si="6"/>
        <v/>
      </c>
    </row>
    <row r="248" spans="2:7" s="5" customFormat="1" x14ac:dyDescent="0.6">
      <c r="B248" s="63"/>
      <c r="C248" s="14"/>
      <c r="D248" s="15"/>
      <c r="E248" s="26"/>
      <c r="F248" s="16"/>
      <c r="G248" s="25" t="str">
        <f t="shared" si="6"/>
        <v/>
      </c>
    </row>
    <row r="249" spans="2:7" s="5" customFormat="1" x14ac:dyDescent="0.6">
      <c r="B249" s="50" t="s">
        <v>109</v>
      </c>
      <c r="C249" s="14" t="s">
        <v>683</v>
      </c>
      <c r="D249" s="22" t="s">
        <v>62</v>
      </c>
      <c r="E249" s="26"/>
      <c r="F249" s="64"/>
      <c r="G249" s="25">
        <f t="shared" si="6"/>
        <v>0</v>
      </c>
    </row>
    <row r="250" spans="2:7" s="5" customFormat="1" x14ac:dyDescent="0.6">
      <c r="B250" s="63"/>
      <c r="C250" s="14"/>
      <c r="D250" s="15"/>
      <c r="E250" s="26"/>
      <c r="F250" s="27"/>
      <c r="G250" s="25" t="str">
        <f t="shared" si="6"/>
        <v/>
      </c>
    </row>
    <row r="251" spans="2:7" s="5" customFormat="1" x14ac:dyDescent="0.6">
      <c r="B251" s="50" t="s">
        <v>112</v>
      </c>
      <c r="C251" s="14" t="s">
        <v>683</v>
      </c>
      <c r="D251" s="22" t="s">
        <v>62</v>
      </c>
      <c r="E251" s="26"/>
      <c r="F251" s="27"/>
      <c r="G251" s="25">
        <f t="shared" si="6"/>
        <v>0</v>
      </c>
    </row>
    <row r="252" spans="2:7" s="5" customFormat="1" x14ac:dyDescent="0.6">
      <c r="B252" s="63"/>
      <c r="C252" s="14"/>
      <c r="D252" s="15"/>
      <c r="E252" s="26"/>
      <c r="F252" s="27"/>
      <c r="G252" s="25" t="str">
        <f t="shared" si="6"/>
        <v/>
      </c>
    </row>
    <row r="253" spans="2:7" s="5" customFormat="1" ht="26" x14ac:dyDescent="0.6">
      <c r="B253" s="50" t="s">
        <v>532</v>
      </c>
      <c r="C253" s="14" t="s">
        <v>775</v>
      </c>
      <c r="D253" s="22"/>
      <c r="E253" s="15"/>
      <c r="F253" s="69"/>
      <c r="G253" s="25" t="str">
        <f t="shared" si="6"/>
        <v/>
      </c>
    </row>
    <row r="254" spans="2:7" s="5" customFormat="1" x14ac:dyDescent="0.6">
      <c r="B254" s="63"/>
      <c r="C254" s="14"/>
      <c r="D254" s="15"/>
      <c r="E254" s="15"/>
      <c r="F254" s="69"/>
      <c r="G254" s="25" t="str">
        <f t="shared" si="6"/>
        <v/>
      </c>
    </row>
    <row r="255" spans="2:7" s="5" customFormat="1" x14ac:dyDescent="0.6">
      <c r="B255" s="50" t="s">
        <v>109</v>
      </c>
      <c r="C255" s="14" t="s">
        <v>683</v>
      </c>
      <c r="D255" s="22" t="s">
        <v>62</v>
      </c>
      <c r="E255" s="15"/>
      <c r="F255" s="69"/>
      <c r="G255" s="25">
        <f t="shared" si="6"/>
        <v>0</v>
      </c>
    </row>
    <row r="256" spans="2:7" s="5" customFormat="1" x14ac:dyDescent="0.6">
      <c r="B256" s="63"/>
      <c r="C256" s="14"/>
      <c r="D256" s="15"/>
      <c r="E256" s="15"/>
      <c r="F256" s="69"/>
      <c r="G256" s="25" t="str">
        <f t="shared" si="6"/>
        <v/>
      </c>
    </row>
    <row r="257" spans="2:8" s="5" customFormat="1" x14ac:dyDescent="0.6">
      <c r="B257" s="50" t="s">
        <v>112</v>
      </c>
      <c r="C257" s="14" t="s">
        <v>683</v>
      </c>
      <c r="D257" s="22" t="s">
        <v>62</v>
      </c>
      <c r="E257" s="15"/>
      <c r="F257" s="72"/>
      <c r="G257" s="25">
        <f t="shared" si="6"/>
        <v>0</v>
      </c>
    </row>
    <row r="258" spans="2:8" s="5" customFormat="1" x14ac:dyDescent="0.6">
      <c r="B258" s="63"/>
      <c r="C258" s="14"/>
      <c r="D258" s="15"/>
      <c r="E258" s="15"/>
      <c r="F258" s="69"/>
      <c r="G258" s="25" t="str">
        <f t="shared" si="6"/>
        <v/>
      </c>
    </row>
    <row r="259" spans="2:8" s="5" customFormat="1" x14ac:dyDescent="0.6">
      <c r="B259" s="50" t="s">
        <v>776</v>
      </c>
      <c r="C259" s="14" t="s">
        <v>570</v>
      </c>
      <c r="D259" s="22"/>
      <c r="E259" s="15"/>
      <c r="F259" s="69"/>
      <c r="G259" s="25" t="str">
        <f t="shared" si="6"/>
        <v/>
      </c>
    </row>
    <row r="260" spans="2:8" s="5" customFormat="1" x14ac:dyDescent="0.6">
      <c r="B260" s="50"/>
      <c r="C260" s="14"/>
      <c r="D260" s="22"/>
      <c r="E260" s="15"/>
      <c r="F260" s="69"/>
      <c r="G260" s="25"/>
    </row>
    <row r="261" spans="2:8" s="5" customFormat="1" x14ac:dyDescent="0.6">
      <c r="B261" s="50"/>
      <c r="C261" s="14"/>
      <c r="D261" s="22"/>
      <c r="E261" s="15"/>
      <c r="F261" s="69"/>
      <c r="G261" s="25"/>
    </row>
    <row r="262" spans="2:8" s="5" customFormat="1" x14ac:dyDescent="0.6">
      <c r="B262" s="50"/>
      <c r="C262" s="14"/>
      <c r="D262" s="22"/>
      <c r="E262" s="15"/>
      <c r="F262" s="69"/>
      <c r="G262" s="25"/>
    </row>
    <row r="263" spans="2:8" s="5" customFormat="1" x14ac:dyDescent="0.6">
      <c r="B263" s="50"/>
      <c r="C263" s="14"/>
      <c r="D263" s="22"/>
      <c r="E263" s="15"/>
      <c r="F263" s="69"/>
      <c r="G263" s="25"/>
    </row>
    <row r="264" spans="2:8" s="5" customFormat="1" x14ac:dyDescent="0.6">
      <c r="B264" s="63"/>
      <c r="C264" s="14"/>
      <c r="D264" s="15"/>
      <c r="E264" s="15"/>
      <c r="F264" s="69"/>
      <c r="G264" s="25" t="str">
        <f>IF(D264="","",E264*F264)</f>
        <v/>
      </c>
    </row>
    <row r="265" spans="2:8" s="5" customFormat="1" x14ac:dyDescent="0.6">
      <c r="B265" s="63"/>
      <c r="C265" s="153"/>
      <c r="D265" s="15"/>
      <c r="E265" s="15"/>
      <c r="F265" s="69"/>
      <c r="G265" s="25"/>
    </row>
    <row r="266" spans="2:8" s="5" customFormat="1" x14ac:dyDescent="0.6">
      <c r="B266" s="63"/>
      <c r="C266" s="153"/>
      <c r="D266" s="15"/>
      <c r="E266" s="15"/>
      <c r="F266" s="69"/>
      <c r="G266" s="25"/>
    </row>
    <row r="267" spans="2:8" s="28" customFormat="1" ht="20.25" customHeight="1" x14ac:dyDescent="0.6">
      <c r="B267" s="154" t="str">
        <f>$B$10</f>
        <v>C2.3</v>
      </c>
      <c r="C267" s="30" t="s">
        <v>78</v>
      </c>
      <c r="D267" s="31"/>
      <c r="E267" s="32"/>
      <c r="F267" s="31"/>
      <c r="G267" s="33">
        <f>SUM(G213:G266)</f>
        <v>0</v>
      </c>
      <c r="H267" s="34"/>
    </row>
    <row r="268" spans="2:8" x14ac:dyDescent="0.6">
      <c r="B268" s="367" t="str">
        <f>Client1</f>
        <v>Province of KwaZulu-Natal</v>
      </c>
      <c r="C268" s="367"/>
      <c r="D268" s="367"/>
      <c r="E268" s="365" t="str">
        <f>"Contract No. "&amp;ContractNo</f>
        <v>Contract No. ZNB00904/00000/00/HOD/INF/21/T</v>
      </c>
      <c r="F268" s="365"/>
      <c r="G268" s="365"/>
    </row>
    <row r="269" spans="2:8" x14ac:dyDescent="0.6">
      <c r="B269" s="367" t="str">
        <f>Client2</f>
        <v>Department of Transport</v>
      </c>
      <c r="C269" s="367"/>
      <c r="D269" s="367"/>
      <c r="E269" s="365"/>
      <c r="F269" s="365"/>
      <c r="G269" s="365"/>
    </row>
    <row r="270" spans="2:8" x14ac:dyDescent="0.6">
      <c r="B270" s="368"/>
      <c r="C270" s="368"/>
      <c r="D270" s="368"/>
      <c r="E270" s="366"/>
      <c r="F270" s="366"/>
      <c r="G270" s="366"/>
    </row>
    <row r="271" spans="2:8" x14ac:dyDescent="0.6">
      <c r="B271" s="376" t="s">
        <v>8</v>
      </c>
      <c r="C271" s="377"/>
      <c r="D271" s="377"/>
      <c r="E271" s="377"/>
      <c r="F271" s="377"/>
      <c r="G271" s="378" t="str">
        <f>$G$4</f>
        <v>CHAPTER C2.3</v>
      </c>
      <c r="H271" s="6"/>
    </row>
    <row r="272" spans="2:8" x14ac:dyDescent="0.6">
      <c r="B272" s="369" t="str">
        <f>ContractDescription</f>
        <v>THE CONSTRUCTION OF THE LOVU RIVER PEDESTRIAN BRIDGE NO.3383 IN THE DURBAN REGION</v>
      </c>
      <c r="C272" s="370"/>
      <c r="D272" s="370"/>
      <c r="E272" s="370"/>
      <c r="F272" s="370"/>
      <c r="G272" s="365"/>
      <c r="H272" s="8"/>
    </row>
    <row r="273" spans="2:8" x14ac:dyDescent="0.6">
      <c r="B273" s="369"/>
      <c r="C273" s="370"/>
      <c r="D273" s="370"/>
      <c r="E273" s="370"/>
      <c r="F273" s="370"/>
      <c r="G273" s="365"/>
      <c r="H273" s="8"/>
    </row>
    <row r="274" spans="2:8" x14ac:dyDescent="0.6">
      <c r="B274" s="371"/>
      <c r="C274" s="372"/>
      <c r="D274" s="372"/>
      <c r="E274" s="372"/>
      <c r="F274" s="372"/>
      <c r="G274" s="366"/>
      <c r="H274" s="8"/>
    </row>
    <row r="275" spans="2:8" s="9" customFormat="1" ht="24.95" customHeight="1" x14ac:dyDescent="0.6">
      <c r="B275" s="79" t="s">
        <v>9</v>
      </c>
      <c r="C275" s="11" t="s">
        <v>10</v>
      </c>
      <c r="D275" s="11" t="s">
        <v>11</v>
      </c>
      <c r="E275" s="11" t="s">
        <v>12</v>
      </c>
      <c r="F275" s="11" t="s">
        <v>13</v>
      </c>
      <c r="G275" s="11" t="s">
        <v>14</v>
      </c>
      <c r="H275" s="12"/>
    </row>
    <row r="276" spans="2:8" s="28" customFormat="1" ht="20.25" customHeight="1" x14ac:dyDescent="0.6">
      <c r="B276" s="85"/>
      <c r="C276" s="30" t="s">
        <v>79</v>
      </c>
      <c r="D276" s="31"/>
      <c r="E276" s="32"/>
      <c r="F276" s="31"/>
      <c r="G276" s="33">
        <f>G267</f>
        <v>0</v>
      </c>
      <c r="H276" s="34"/>
    </row>
    <row r="277" spans="2:8" s="5" customFormat="1" x14ac:dyDescent="0.6">
      <c r="B277" s="63"/>
      <c r="C277" s="153"/>
      <c r="D277" s="15"/>
      <c r="E277" s="15"/>
      <c r="F277" s="69"/>
      <c r="G277" s="25"/>
    </row>
    <row r="278" spans="2:8" s="5" customFormat="1" ht="39" x14ac:dyDescent="0.6">
      <c r="B278" s="50" t="s">
        <v>777</v>
      </c>
      <c r="C278" s="153" t="s">
        <v>778</v>
      </c>
      <c r="D278" s="22"/>
      <c r="E278" s="66"/>
      <c r="F278" s="69"/>
      <c r="G278" s="25" t="str">
        <f t="shared" ref="G278:G310" si="7">IF(D278="","",E278*F278)</f>
        <v/>
      </c>
    </row>
    <row r="279" spans="2:8" s="5" customFormat="1" x14ac:dyDescent="0.6">
      <c r="B279" s="63"/>
      <c r="C279" s="14"/>
      <c r="D279" s="15"/>
      <c r="E279" s="15"/>
      <c r="F279" s="69"/>
      <c r="G279" s="25" t="str">
        <f t="shared" si="7"/>
        <v/>
      </c>
    </row>
    <row r="280" spans="2:8" s="5" customFormat="1" ht="26" x14ac:dyDescent="0.6">
      <c r="B280" s="50" t="s">
        <v>779</v>
      </c>
      <c r="C280" s="14" t="s">
        <v>780</v>
      </c>
      <c r="D280" s="22"/>
      <c r="E280" s="66"/>
      <c r="F280" s="69"/>
      <c r="G280" s="25" t="str">
        <f t="shared" si="7"/>
        <v/>
      </c>
    </row>
    <row r="281" spans="2:8" s="5" customFormat="1" x14ac:dyDescent="0.6">
      <c r="B281" s="63"/>
      <c r="C281" s="152"/>
      <c r="D281" s="66"/>
      <c r="E281" s="66"/>
      <c r="F281" s="69"/>
      <c r="G281" s="25" t="str">
        <f t="shared" si="7"/>
        <v/>
      </c>
    </row>
    <row r="282" spans="2:8" s="5" customFormat="1" x14ac:dyDescent="0.6">
      <c r="B282" s="50" t="s">
        <v>109</v>
      </c>
      <c r="C282" s="14" t="s">
        <v>683</v>
      </c>
      <c r="D282" s="22" t="s">
        <v>90</v>
      </c>
      <c r="E282" s="15"/>
      <c r="F282" s="69"/>
      <c r="G282" s="25">
        <f t="shared" si="7"/>
        <v>0</v>
      </c>
    </row>
    <row r="283" spans="2:8" s="5" customFormat="1" x14ac:dyDescent="0.6">
      <c r="B283" s="63"/>
      <c r="C283" s="152"/>
      <c r="D283" s="66"/>
      <c r="E283" s="15"/>
      <c r="F283" s="69"/>
      <c r="G283" s="25" t="str">
        <f t="shared" si="7"/>
        <v/>
      </c>
    </row>
    <row r="284" spans="2:8" s="5" customFormat="1" x14ac:dyDescent="0.6">
      <c r="B284" s="50" t="s">
        <v>112</v>
      </c>
      <c r="C284" s="153" t="s">
        <v>683</v>
      </c>
      <c r="D284" s="22" t="s">
        <v>90</v>
      </c>
      <c r="E284" s="15"/>
      <c r="F284" s="69"/>
      <c r="G284" s="25">
        <f t="shared" si="7"/>
        <v>0</v>
      </c>
    </row>
    <row r="285" spans="2:8" s="5" customFormat="1" x14ac:dyDescent="0.6">
      <c r="B285" s="63"/>
      <c r="C285" s="14"/>
      <c r="D285" s="15"/>
      <c r="E285" s="15"/>
      <c r="F285" s="69"/>
      <c r="G285" s="25" t="str">
        <f t="shared" si="7"/>
        <v/>
      </c>
    </row>
    <row r="286" spans="2:8" s="5" customFormat="1" ht="26" x14ac:dyDescent="0.6">
      <c r="B286" s="50" t="s">
        <v>781</v>
      </c>
      <c r="C286" s="39" t="s">
        <v>780</v>
      </c>
      <c r="D286" s="22"/>
      <c r="E286" s="15"/>
      <c r="F286" s="16"/>
      <c r="G286" s="25" t="str">
        <f t="shared" si="7"/>
        <v/>
      </c>
    </row>
    <row r="287" spans="2:8" s="5" customFormat="1" x14ac:dyDescent="0.6">
      <c r="B287" s="50"/>
      <c r="C287" s="14"/>
      <c r="D287" s="15"/>
      <c r="E287" s="15"/>
      <c r="F287" s="16"/>
      <c r="G287" s="17" t="str">
        <f t="shared" si="7"/>
        <v/>
      </c>
    </row>
    <row r="288" spans="2:8" s="5" customFormat="1" x14ac:dyDescent="0.6">
      <c r="B288" s="50" t="s">
        <v>109</v>
      </c>
      <c r="C288" s="14" t="s">
        <v>683</v>
      </c>
      <c r="D288" s="22" t="s">
        <v>90</v>
      </c>
      <c r="E288" s="15"/>
      <c r="F288" s="16"/>
      <c r="G288" s="17">
        <f t="shared" si="7"/>
        <v>0</v>
      </c>
    </row>
    <row r="289" spans="2:7" s="5" customFormat="1" x14ac:dyDescent="0.6">
      <c r="B289" s="50"/>
      <c r="C289" s="14"/>
      <c r="D289" s="15"/>
      <c r="E289" s="15"/>
      <c r="F289" s="16"/>
      <c r="G289" s="17" t="str">
        <f t="shared" si="7"/>
        <v/>
      </c>
    </row>
    <row r="290" spans="2:7" s="5" customFormat="1" x14ac:dyDescent="0.6">
      <c r="B290" s="50" t="s">
        <v>112</v>
      </c>
      <c r="C290" s="14" t="s">
        <v>683</v>
      </c>
      <c r="D290" s="22" t="s">
        <v>90</v>
      </c>
      <c r="E290" s="15"/>
      <c r="F290" s="16"/>
      <c r="G290" s="17">
        <f t="shared" si="7"/>
        <v>0</v>
      </c>
    </row>
    <row r="291" spans="2:7" s="5" customFormat="1" x14ac:dyDescent="0.6">
      <c r="B291" s="63"/>
      <c r="C291" s="14"/>
      <c r="D291" s="15"/>
      <c r="E291" s="15"/>
      <c r="F291" s="16"/>
      <c r="G291" s="17" t="str">
        <f t="shared" si="7"/>
        <v/>
      </c>
    </row>
    <row r="292" spans="2:7" s="5" customFormat="1" x14ac:dyDescent="0.6">
      <c r="B292" s="50" t="s">
        <v>782</v>
      </c>
      <c r="C292" s="14" t="s">
        <v>570</v>
      </c>
      <c r="D292" s="22"/>
      <c r="E292" s="23"/>
      <c r="F292" s="24"/>
      <c r="G292" s="25" t="str">
        <f t="shared" si="7"/>
        <v/>
      </c>
    </row>
    <row r="293" spans="2:7" s="5" customFormat="1" x14ac:dyDescent="0.6">
      <c r="B293" s="63"/>
      <c r="C293" s="14"/>
      <c r="D293" s="15"/>
      <c r="E293" s="26"/>
      <c r="F293" s="16"/>
      <c r="G293" s="25" t="str">
        <f t="shared" si="7"/>
        <v/>
      </c>
    </row>
    <row r="294" spans="2:7" s="5" customFormat="1" ht="26" x14ac:dyDescent="0.6">
      <c r="B294" s="50" t="s">
        <v>783</v>
      </c>
      <c r="C294" s="14" t="s">
        <v>784</v>
      </c>
      <c r="D294" s="22"/>
      <c r="E294" s="26"/>
      <c r="F294" s="64"/>
      <c r="G294" s="25" t="str">
        <f t="shared" si="7"/>
        <v/>
      </c>
    </row>
    <row r="295" spans="2:7" s="5" customFormat="1" x14ac:dyDescent="0.6">
      <c r="B295" s="63"/>
      <c r="C295" s="14"/>
      <c r="D295" s="15"/>
      <c r="E295" s="26"/>
      <c r="F295" s="16"/>
      <c r="G295" s="25" t="str">
        <f t="shared" si="7"/>
        <v/>
      </c>
    </row>
    <row r="296" spans="2:7" s="5" customFormat="1" x14ac:dyDescent="0.6">
      <c r="B296" s="50" t="s">
        <v>785</v>
      </c>
      <c r="C296" s="14" t="s">
        <v>786</v>
      </c>
      <c r="D296" s="22"/>
      <c r="E296" s="26"/>
      <c r="F296" s="67"/>
      <c r="G296" s="25" t="str">
        <f t="shared" si="7"/>
        <v/>
      </c>
    </row>
    <row r="297" spans="2:7" s="5" customFormat="1" x14ac:dyDescent="0.6">
      <c r="B297" s="50"/>
      <c r="C297" s="14"/>
      <c r="D297" s="15"/>
      <c r="E297" s="26"/>
      <c r="F297" s="67"/>
      <c r="G297" s="25" t="str">
        <f t="shared" si="7"/>
        <v/>
      </c>
    </row>
    <row r="298" spans="2:7" s="5" customFormat="1" x14ac:dyDescent="0.6">
      <c r="B298" s="50" t="s">
        <v>109</v>
      </c>
      <c r="C298" s="153" t="s">
        <v>683</v>
      </c>
      <c r="D298" s="22" t="s">
        <v>90</v>
      </c>
      <c r="E298" s="26"/>
      <c r="F298" s="69"/>
      <c r="G298" s="25">
        <f t="shared" si="7"/>
        <v>0</v>
      </c>
    </row>
    <row r="299" spans="2:7" s="5" customFormat="1" x14ac:dyDescent="0.6">
      <c r="B299" s="63"/>
      <c r="C299" s="14"/>
      <c r="D299" s="15"/>
      <c r="E299" s="26"/>
      <c r="F299" s="67"/>
      <c r="G299" s="25" t="str">
        <f t="shared" si="7"/>
        <v/>
      </c>
    </row>
    <row r="300" spans="2:7" s="5" customFormat="1" x14ac:dyDescent="0.6">
      <c r="B300" s="50" t="s">
        <v>112</v>
      </c>
      <c r="C300" s="14" t="s">
        <v>683</v>
      </c>
      <c r="D300" s="22" t="s">
        <v>90</v>
      </c>
      <c r="E300" s="26"/>
      <c r="F300" s="64"/>
      <c r="G300" s="25">
        <f t="shared" si="7"/>
        <v>0</v>
      </c>
    </row>
    <row r="301" spans="2:7" s="5" customFormat="1" x14ac:dyDescent="0.6">
      <c r="B301" s="63"/>
      <c r="C301" s="14"/>
      <c r="D301" s="15"/>
      <c r="E301" s="26"/>
      <c r="F301" s="67"/>
      <c r="G301" s="25" t="str">
        <f t="shared" si="7"/>
        <v/>
      </c>
    </row>
    <row r="302" spans="2:7" s="5" customFormat="1" x14ac:dyDescent="0.6">
      <c r="B302" s="50" t="s">
        <v>787</v>
      </c>
      <c r="C302" s="14" t="s">
        <v>786</v>
      </c>
      <c r="D302" s="22"/>
      <c r="E302" s="26"/>
      <c r="F302" s="16"/>
      <c r="G302" s="25" t="str">
        <f t="shared" si="7"/>
        <v/>
      </c>
    </row>
    <row r="303" spans="2:7" s="5" customFormat="1" x14ac:dyDescent="0.6">
      <c r="B303" s="63"/>
      <c r="C303" s="14"/>
      <c r="D303" s="15"/>
      <c r="E303" s="26"/>
      <c r="F303" s="16"/>
      <c r="G303" s="25" t="str">
        <f t="shared" si="7"/>
        <v/>
      </c>
    </row>
    <row r="304" spans="2:7" s="5" customFormat="1" x14ac:dyDescent="0.6">
      <c r="B304" s="50" t="s">
        <v>788</v>
      </c>
      <c r="C304" s="14" t="s">
        <v>683</v>
      </c>
      <c r="D304" s="22" t="s">
        <v>90</v>
      </c>
      <c r="E304" s="26"/>
      <c r="F304" s="69"/>
      <c r="G304" s="25">
        <f t="shared" si="7"/>
        <v>0</v>
      </c>
    </row>
    <row r="305" spans="2:7" s="5" customFormat="1" x14ac:dyDescent="0.6">
      <c r="B305" s="63"/>
      <c r="C305" s="14"/>
      <c r="D305" s="15"/>
      <c r="E305" s="26"/>
      <c r="F305" s="69"/>
      <c r="G305" s="25" t="str">
        <f t="shared" si="7"/>
        <v/>
      </c>
    </row>
    <row r="306" spans="2:7" s="5" customFormat="1" x14ac:dyDescent="0.6">
      <c r="B306" s="50" t="s">
        <v>112</v>
      </c>
      <c r="C306" s="153" t="s">
        <v>683</v>
      </c>
      <c r="D306" s="22" t="s">
        <v>90</v>
      </c>
      <c r="E306" s="26"/>
      <c r="F306" s="64"/>
      <c r="G306" s="25">
        <f t="shared" si="7"/>
        <v>0</v>
      </c>
    </row>
    <row r="307" spans="2:7" s="5" customFormat="1" x14ac:dyDescent="0.6">
      <c r="B307" s="63"/>
      <c r="C307" s="14"/>
      <c r="D307" s="15"/>
      <c r="E307" s="26"/>
      <c r="F307" s="27"/>
      <c r="G307" s="25" t="str">
        <f t="shared" si="7"/>
        <v/>
      </c>
    </row>
    <row r="308" spans="2:7" s="5" customFormat="1" x14ac:dyDescent="0.6">
      <c r="B308" s="50" t="s">
        <v>789</v>
      </c>
      <c r="C308" s="14" t="s">
        <v>570</v>
      </c>
      <c r="D308" s="22"/>
      <c r="E308" s="26"/>
      <c r="F308" s="27"/>
      <c r="G308" s="25" t="str">
        <f t="shared" si="7"/>
        <v/>
      </c>
    </row>
    <row r="309" spans="2:7" s="5" customFormat="1" x14ac:dyDescent="0.6">
      <c r="B309" s="63"/>
      <c r="C309" s="14"/>
      <c r="D309" s="15"/>
      <c r="E309" s="26"/>
      <c r="F309" s="27"/>
      <c r="G309" s="25" t="str">
        <f t="shared" si="7"/>
        <v/>
      </c>
    </row>
    <row r="310" spans="2:7" s="5" customFormat="1" ht="26" x14ac:dyDescent="0.6">
      <c r="B310" s="50" t="s">
        <v>790</v>
      </c>
      <c r="C310" s="14" t="s">
        <v>791</v>
      </c>
      <c r="D310" s="22"/>
      <c r="E310" s="26"/>
      <c r="F310" s="69"/>
      <c r="G310" s="25" t="str">
        <f t="shared" si="7"/>
        <v/>
      </c>
    </row>
    <row r="311" spans="2:7" s="5" customFormat="1" x14ac:dyDescent="0.6">
      <c r="B311" s="50"/>
      <c r="C311" s="14"/>
      <c r="D311" s="22"/>
      <c r="E311" s="26"/>
      <c r="F311" s="69"/>
      <c r="G311" s="25"/>
    </row>
    <row r="312" spans="2:7" s="5" customFormat="1" ht="26" x14ac:dyDescent="0.6">
      <c r="B312" s="50" t="s">
        <v>792</v>
      </c>
      <c r="C312" s="14" t="s">
        <v>793</v>
      </c>
      <c r="D312" s="22"/>
      <c r="E312" s="26"/>
      <c r="F312" s="69"/>
      <c r="G312" s="25"/>
    </row>
    <row r="313" spans="2:7" s="5" customFormat="1" x14ac:dyDescent="0.6">
      <c r="B313" s="63"/>
      <c r="C313" s="14"/>
      <c r="D313" s="15"/>
      <c r="E313" s="26"/>
      <c r="F313" s="27"/>
      <c r="G313" s="25" t="str">
        <f t="shared" ref="G313:G318" si="8">IF(D313="","",E313*F313)</f>
        <v/>
      </c>
    </row>
    <row r="314" spans="2:7" s="5" customFormat="1" x14ac:dyDescent="0.6">
      <c r="B314" s="50" t="s">
        <v>109</v>
      </c>
      <c r="C314" s="14" t="s">
        <v>683</v>
      </c>
      <c r="D314" s="22" t="s">
        <v>90</v>
      </c>
      <c r="E314" s="26"/>
      <c r="F314" s="64"/>
      <c r="G314" s="25">
        <f t="shared" si="8"/>
        <v>0</v>
      </c>
    </row>
    <row r="315" spans="2:7" s="5" customFormat="1" x14ac:dyDescent="0.6">
      <c r="B315" s="63"/>
      <c r="C315" s="14"/>
      <c r="D315" s="15"/>
      <c r="E315" s="15"/>
      <c r="F315" s="16"/>
      <c r="G315" s="25" t="str">
        <f t="shared" si="8"/>
        <v/>
      </c>
    </row>
    <row r="316" spans="2:7" s="5" customFormat="1" x14ac:dyDescent="0.6">
      <c r="B316" s="50" t="s">
        <v>112</v>
      </c>
      <c r="C316" s="153" t="s">
        <v>683</v>
      </c>
      <c r="D316" s="22" t="s">
        <v>90</v>
      </c>
      <c r="E316" s="15"/>
      <c r="F316" s="69"/>
      <c r="G316" s="25">
        <f t="shared" si="8"/>
        <v>0</v>
      </c>
    </row>
    <row r="317" spans="2:7" s="5" customFormat="1" x14ac:dyDescent="0.6">
      <c r="B317" s="63"/>
      <c r="C317" s="14"/>
      <c r="D317" s="15"/>
      <c r="E317" s="15"/>
      <c r="F317" s="69"/>
      <c r="G317" s="25" t="str">
        <f t="shared" si="8"/>
        <v/>
      </c>
    </row>
    <row r="318" spans="2:7" s="5" customFormat="1" x14ac:dyDescent="0.6">
      <c r="B318" s="50" t="s">
        <v>794</v>
      </c>
      <c r="C318" s="14" t="s">
        <v>570</v>
      </c>
      <c r="D318" s="22"/>
      <c r="E318" s="15"/>
      <c r="F318" s="69"/>
      <c r="G318" s="25" t="str">
        <f t="shared" si="8"/>
        <v/>
      </c>
    </row>
    <row r="319" spans="2:7" s="5" customFormat="1" x14ac:dyDescent="0.6">
      <c r="B319" s="50"/>
      <c r="C319" s="14"/>
      <c r="D319" s="22"/>
      <c r="E319" s="15"/>
      <c r="F319" s="69"/>
      <c r="G319" s="25"/>
    </row>
    <row r="320" spans="2:7" s="5" customFormat="1" x14ac:dyDescent="0.6">
      <c r="B320" s="50"/>
      <c r="C320" s="14"/>
      <c r="D320" s="22"/>
      <c r="E320" s="15"/>
      <c r="F320" s="69"/>
      <c r="G320" s="25"/>
    </row>
    <row r="321" spans="2:8" s="5" customFormat="1" x14ac:dyDescent="0.6">
      <c r="B321" s="50"/>
      <c r="C321" s="14"/>
      <c r="D321" s="22"/>
      <c r="E321" s="15"/>
      <c r="F321" s="69"/>
      <c r="G321" s="25"/>
    </row>
    <row r="322" spans="2:8" s="5" customFormat="1" x14ac:dyDescent="0.6">
      <c r="B322" s="50"/>
      <c r="C322" s="14"/>
      <c r="D322" s="22"/>
      <c r="E322" s="15"/>
      <c r="F322" s="69"/>
      <c r="G322" s="25"/>
    </row>
    <row r="323" spans="2:8" s="5" customFormat="1" x14ac:dyDescent="0.6">
      <c r="B323" s="50"/>
      <c r="C323" s="14"/>
      <c r="D323" s="22"/>
      <c r="E323" s="15"/>
      <c r="F323" s="69"/>
      <c r="G323" s="25"/>
    </row>
    <row r="324" spans="2:8" s="5" customFormat="1" x14ac:dyDescent="0.6">
      <c r="B324" s="50"/>
      <c r="C324" s="14"/>
      <c r="D324" s="22"/>
      <c r="E324" s="15"/>
      <c r="F324" s="69"/>
      <c r="G324" s="25"/>
    </row>
    <row r="325" spans="2:8" s="5" customFormat="1" x14ac:dyDescent="0.6">
      <c r="B325" s="50"/>
      <c r="C325" s="14"/>
      <c r="D325" s="22"/>
      <c r="E325" s="15"/>
      <c r="F325" s="69"/>
      <c r="G325" s="25"/>
    </row>
    <row r="326" spans="2:8" s="5" customFormat="1" x14ac:dyDescent="0.6">
      <c r="B326" s="63"/>
      <c r="C326" s="14"/>
      <c r="D326" s="15"/>
      <c r="E326" s="15"/>
      <c r="F326" s="69"/>
      <c r="G326" s="25" t="str">
        <f>IF(D326="","",E326*F326)</f>
        <v/>
      </c>
    </row>
    <row r="327" spans="2:8" s="5" customFormat="1" x14ac:dyDescent="0.6">
      <c r="B327" s="63"/>
      <c r="C327" s="14"/>
      <c r="D327" s="15"/>
      <c r="E327" s="15"/>
      <c r="F327" s="69"/>
      <c r="G327" s="25"/>
    </row>
    <row r="328" spans="2:8" s="5" customFormat="1" x14ac:dyDescent="0.6">
      <c r="B328" s="63"/>
      <c r="C328" s="14"/>
      <c r="D328" s="15"/>
      <c r="E328" s="15"/>
      <c r="F328" s="69"/>
      <c r="G328" s="25"/>
    </row>
    <row r="329" spans="2:8" s="5" customFormat="1" x14ac:dyDescent="0.6">
      <c r="B329" s="63"/>
      <c r="C329" s="14"/>
      <c r="D329" s="15"/>
      <c r="E329" s="15"/>
      <c r="F329" s="69"/>
      <c r="G329" s="25"/>
    </row>
    <row r="330" spans="2:8" s="5" customFormat="1" x14ac:dyDescent="0.6">
      <c r="B330" s="63"/>
      <c r="C330" s="14"/>
      <c r="D330" s="15"/>
      <c r="E330" s="15"/>
      <c r="F330" s="69"/>
      <c r="G330" s="25"/>
    </row>
    <row r="331" spans="2:8" s="5" customFormat="1" x14ac:dyDescent="0.6">
      <c r="B331" s="63"/>
      <c r="C331" s="14"/>
      <c r="D331" s="15"/>
      <c r="E331" s="15"/>
      <c r="F331" s="69"/>
      <c r="G331" s="25"/>
    </row>
    <row r="332" spans="2:8" s="28" customFormat="1" ht="20.25" customHeight="1" x14ac:dyDescent="0.6">
      <c r="B332" s="154" t="str">
        <f>$B$10</f>
        <v>C2.3</v>
      </c>
      <c r="C332" s="30" t="s">
        <v>78</v>
      </c>
      <c r="D332" s="31"/>
      <c r="E332" s="32"/>
      <c r="F332" s="31"/>
      <c r="G332" s="33">
        <f>SUM(G276:G331)</f>
        <v>0</v>
      </c>
      <c r="H332" s="34"/>
    </row>
    <row r="333" spans="2:8" x14ac:dyDescent="0.6">
      <c r="B333" s="367" t="str">
        <f>Client1</f>
        <v>Province of KwaZulu-Natal</v>
      </c>
      <c r="C333" s="367"/>
      <c r="D333" s="367"/>
      <c r="E333" s="365" t="str">
        <f>"Contract No. "&amp;ContractNo</f>
        <v>Contract No. ZNB00904/00000/00/HOD/INF/21/T</v>
      </c>
      <c r="F333" s="365"/>
      <c r="G333" s="365"/>
    </row>
    <row r="334" spans="2:8" x14ac:dyDescent="0.6">
      <c r="B334" s="367" t="str">
        <f>Client2</f>
        <v>Department of Transport</v>
      </c>
      <c r="C334" s="367"/>
      <c r="D334" s="367"/>
      <c r="E334" s="365"/>
      <c r="F334" s="365"/>
      <c r="G334" s="365"/>
    </row>
    <row r="335" spans="2:8" x14ac:dyDescent="0.6">
      <c r="B335" s="368"/>
      <c r="C335" s="368"/>
      <c r="D335" s="368"/>
      <c r="E335" s="366"/>
      <c r="F335" s="366"/>
      <c r="G335" s="366"/>
    </row>
    <row r="336" spans="2:8" x14ac:dyDescent="0.6">
      <c r="B336" s="376" t="s">
        <v>8</v>
      </c>
      <c r="C336" s="377"/>
      <c r="D336" s="377"/>
      <c r="E336" s="377"/>
      <c r="F336" s="377"/>
      <c r="G336" s="378" t="str">
        <f>$G$4</f>
        <v>CHAPTER C2.3</v>
      </c>
      <c r="H336" s="6"/>
    </row>
    <row r="337" spans="2:8" x14ac:dyDescent="0.6">
      <c r="B337" s="369" t="str">
        <f>ContractDescription</f>
        <v>THE CONSTRUCTION OF THE LOVU RIVER PEDESTRIAN BRIDGE NO.3383 IN THE DURBAN REGION</v>
      </c>
      <c r="C337" s="370"/>
      <c r="D337" s="370"/>
      <c r="E337" s="370"/>
      <c r="F337" s="370"/>
      <c r="G337" s="365"/>
      <c r="H337" s="8"/>
    </row>
    <row r="338" spans="2:8" x14ac:dyDescent="0.6">
      <c r="B338" s="369"/>
      <c r="C338" s="370"/>
      <c r="D338" s="370"/>
      <c r="E338" s="370"/>
      <c r="F338" s="370"/>
      <c r="G338" s="365"/>
      <c r="H338" s="8"/>
    </row>
    <row r="339" spans="2:8" x14ac:dyDescent="0.6">
      <c r="B339" s="371"/>
      <c r="C339" s="372"/>
      <c r="D339" s="372"/>
      <c r="E339" s="372"/>
      <c r="F339" s="372"/>
      <c r="G339" s="366"/>
      <c r="H339" s="8"/>
    </row>
    <row r="340" spans="2:8" s="9" customFormat="1" ht="24.95" customHeight="1" x14ac:dyDescent="0.6">
      <c r="B340" s="79" t="s">
        <v>9</v>
      </c>
      <c r="C340" s="11" t="s">
        <v>10</v>
      </c>
      <c r="D340" s="11" t="s">
        <v>11</v>
      </c>
      <c r="E340" s="11" t="s">
        <v>12</v>
      </c>
      <c r="F340" s="11" t="s">
        <v>13</v>
      </c>
      <c r="G340" s="11" t="s">
        <v>14</v>
      </c>
      <c r="H340" s="12"/>
    </row>
    <row r="341" spans="2:8" s="28" customFormat="1" ht="20.25" customHeight="1" x14ac:dyDescent="0.6">
      <c r="B341" s="85"/>
      <c r="C341" s="30" t="s">
        <v>79</v>
      </c>
      <c r="D341" s="31"/>
      <c r="E341" s="32"/>
      <c r="F341" s="31"/>
      <c r="G341" s="33">
        <f>G332</f>
        <v>0</v>
      </c>
      <c r="H341" s="34"/>
    </row>
    <row r="342" spans="2:8" s="5" customFormat="1" x14ac:dyDescent="0.6">
      <c r="B342" s="63"/>
      <c r="C342" s="14"/>
      <c r="D342" s="15"/>
      <c r="E342" s="15"/>
      <c r="F342" s="69"/>
      <c r="G342" s="25"/>
    </row>
    <row r="343" spans="2:8" s="5" customFormat="1" ht="39" x14ac:dyDescent="0.6">
      <c r="B343" s="50" t="s">
        <v>795</v>
      </c>
      <c r="C343" s="14" t="s">
        <v>796</v>
      </c>
      <c r="D343" s="22"/>
      <c r="E343" s="15"/>
      <c r="F343" s="72"/>
      <c r="G343" s="25" t="str">
        <f t="shared" ref="G343:G371" si="9">IF(D343="","",E343*F343)</f>
        <v/>
      </c>
    </row>
    <row r="344" spans="2:8" s="5" customFormat="1" x14ac:dyDescent="0.6">
      <c r="B344" s="63"/>
      <c r="C344" s="14"/>
      <c r="D344" s="15"/>
      <c r="E344" s="15"/>
      <c r="F344" s="69"/>
      <c r="G344" s="25" t="str">
        <f t="shared" si="9"/>
        <v/>
      </c>
    </row>
    <row r="345" spans="2:8" s="5" customFormat="1" ht="26" x14ac:dyDescent="0.6">
      <c r="B345" s="50" t="s">
        <v>797</v>
      </c>
      <c r="C345" s="14" t="s">
        <v>798</v>
      </c>
      <c r="D345" s="22" t="s">
        <v>90</v>
      </c>
      <c r="E345" s="15"/>
      <c r="F345" s="69"/>
      <c r="G345" s="25">
        <f t="shared" si="9"/>
        <v>0</v>
      </c>
    </row>
    <row r="346" spans="2:8" s="5" customFormat="1" x14ac:dyDescent="0.6">
      <c r="B346" s="63"/>
      <c r="C346" s="14"/>
      <c r="D346" s="15"/>
      <c r="E346" s="15"/>
      <c r="F346" s="69"/>
      <c r="G346" s="25" t="str">
        <f t="shared" si="9"/>
        <v/>
      </c>
    </row>
    <row r="347" spans="2:8" s="5" customFormat="1" x14ac:dyDescent="0.6">
      <c r="B347" s="50" t="s">
        <v>109</v>
      </c>
      <c r="C347" s="153" t="s">
        <v>683</v>
      </c>
      <c r="D347" s="22" t="s">
        <v>90</v>
      </c>
      <c r="E347" s="66"/>
      <c r="F347" s="69"/>
      <c r="G347" s="25">
        <f t="shared" si="9"/>
        <v>0</v>
      </c>
    </row>
    <row r="348" spans="2:8" s="5" customFormat="1" x14ac:dyDescent="0.6">
      <c r="B348" s="63"/>
      <c r="C348" s="14"/>
      <c r="D348" s="15"/>
      <c r="E348" s="15"/>
      <c r="F348" s="69"/>
      <c r="G348" s="25" t="str">
        <f t="shared" si="9"/>
        <v/>
      </c>
    </row>
    <row r="349" spans="2:8" s="5" customFormat="1" x14ac:dyDescent="0.6">
      <c r="B349" s="50" t="s">
        <v>112</v>
      </c>
      <c r="C349" s="153" t="s">
        <v>683</v>
      </c>
      <c r="D349" s="22" t="s">
        <v>90</v>
      </c>
      <c r="E349" s="66"/>
      <c r="F349" s="69"/>
      <c r="G349" s="25">
        <f t="shared" si="9"/>
        <v>0</v>
      </c>
    </row>
    <row r="350" spans="2:8" s="5" customFormat="1" x14ac:dyDescent="0.6">
      <c r="B350" s="63"/>
      <c r="C350" s="152"/>
      <c r="D350" s="66"/>
      <c r="E350" s="66"/>
      <c r="F350" s="69"/>
      <c r="G350" s="25" t="str">
        <f t="shared" si="9"/>
        <v/>
      </c>
    </row>
    <row r="351" spans="2:8" s="5" customFormat="1" ht="26" x14ac:dyDescent="0.6">
      <c r="B351" s="50" t="s">
        <v>568</v>
      </c>
      <c r="C351" s="14" t="s">
        <v>798</v>
      </c>
      <c r="D351" s="22" t="s">
        <v>62</v>
      </c>
      <c r="E351" s="15"/>
      <c r="F351" s="69"/>
      <c r="G351" s="25">
        <f t="shared" si="9"/>
        <v>0</v>
      </c>
    </row>
    <row r="352" spans="2:8" s="5" customFormat="1" x14ac:dyDescent="0.6">
      <c r="B352" s="63"/>
      <c r="C352" s="152"/>
      <c r="D352" s="66"/>
      <c r="E352" s="15"/>
      <c r="F352" s="69"/>
      <c r="G352" s="25" t="str">
        <f t="shared" si="9"/>
        <v/>
      </c>
    </row>
    <row r="353" spans="2:7" s="5" customFormat="1" x14ac:dyDescent="0.6">
      <c r="B353" s="50" t="s">
        <v>109</v>
      </c>
      <c r="C353" s="153" t="s">
        <v>683</v>
      </c>
      <c r="D353" s="22" t="s">
        <v>90</v>
      </c>
      <c r="E353" s="15"/>
      <c r="F353" s="69"/>
      <c r="G353" s="25">
        <f t="shared" si="9"/>
        <v>0</v>
      </c>
    </row>
    <row r="354" spans="2:7" s="5" customFormat="1" x14ac:dyDescent="0.6">
      <c r="B354" s="63"/>
      <c r="C354" s="14"/>
      <c r="D354" s="15"/>
      <c r="E354" s="15"/>
      <c r="F354" s="69"/>
      <c r="G354" s="25" t="str">
        <f t="shared" si="9"/>
        <v/>
      </c>
    </row>
    <row r="355" spans="2:7" s="5" customFormat="1" x14ac:dyDescent="0.6">
      <c r="B355" s="50" t="s">
        <v>112</v>
      </c>
      <c r="C355" s="153" t="s">
        <v>683</v>
      </c>
      <c r="D355" s="22" t="s">
        <v>90</v>
      </c>
      <c r="E355" s="15"/>
      <c r="F355" s="16"/>
      <c r="G355" s="25">
        <f t="shared" si="9"/>
        <v>0</v>
      </c>
    </row>
    <row r="356" spans="2:7" s="5" customFormat="1" x14ac:dyDescent="0.6">
      <c r="B356" s="50"/>
      <c r="C356" s="14"/>
      <c r="D356" s="15"/>
      <c r="E356" s="15"/>
      <c r="F356" s="16"/>
      <c r="G356" s="17" t="str">
        <f t="shared" si="9"/>
        <v/>
      </c>
    </row>
    <row r="357" spans="2:7" s="5" customFormat="1" x14ac:dyDescent="0.6">
      <c r="B357" s="50" t="s">
        <v>799</v>
      </c>
      <c r="C357" s="14" t="s">
        <v>570</v>
      </c>
      <c r="D357" s="22"/>
      <c r="E357" s="15"/>
      <c r="F357" s="16"/>
      <c r="G357" s="17" t="str">
        <f t="shared" si="9"/>
        <v/>
      </c>
    </row>
    <row r="358" spans="2:7" s="5" customFormat="1" x14ac:dyDescent="0.6">
      <c r="B358" s="50"/>
      <c r="C358" s="14"/>
      <c r="D358" s="15"/>
      <c r="E358" s="15"/>
      <c r="F358" s="16"/>
      <c r="G358" s="17" t="str">
        <f t="shared" si="9"/>
        <v/>
      </c>
    </row>
    <row r="359" spans="2:7" s="5" customFormat="1" ht="26" x14ac:dyDescent="0.6">
      <c r="B359" s="50" t="s">
        <v>800</v>
      </c>
      <c r="C359" s="14" t="s">
        <v>801</v>
      </c>
      <c r="D359" s="22"/>
      <c r="E359" s="15"/>
      <c r="F359" s="16"/>
      <c r="G359" s="17" t="str">
        <f t="shared" si="9"/>
        <v/>
      </c>
    </row>
    <row r="360" spans="2:7" s="5" customFormat="1" x14ac:dyDescent="0.6">
      <c r="B360" s="63"/>
      <c r="C360" s="14"/>
      <c r="D360" s="15"/>
      <c r="E360" s="15"/>
      <c r="F360" s="16"/>
      <c r="G360" s="17" t="str">
        <f t="shared" si="9"/>
        <v/>
      </c>
    </row>
    <row r="361" spans="2:7" s="5" customFormat="1" ht="26" x14ac:dyDescent="0.6">
      <c r="B361" s="50" t="s">
        <v>802</v>
      </c>
      <c r="C361" s="14" t="s">
        <v>803</v>
      </c>
      <c r="D361" s="22"/>
      <c r="E361" s="23"/>
      <c r="F361" s="24"/>
      <c r="G361" s="25" t="str">
        <f t="shared" si="9"/>
        <v/>
      </c>
    </row>
    <row r="362" spans="2:7" s="5" customFormat="1" x14ac:dyDescent="0.6">
      <c r="B362" s="63"/>
      <c r="C362" s="14"/>
      <c r="D362" s="15"/>
      <c r="E362" s="26"/>
      <c r="F362" s="16"/>
      <c r="G362" s="25" t="str">
        <f t="shared" si="9"/>
        <v/>
      </c>
    </row>
    <row r="363" spans="2:7" s="5" customFormat="1" x14ac:dyDescent="0.6">
      <c r="B363" s="50" t="s">
        <v>109</v>
      </c>
      <c r="C363" s="14" t="s">
        <v>804</v>
      </c>
      <c r="D363" s="22" t="s">
        <v>62</v>
      </c>
      <c r="E363" s="26"/>
      <c r="F363" s="64"/>
      <c r="G363" s="25">
        <f t="shared" si="9"/>
        <v>0</v>
      </c>
    </row>
    <row r="364" spans="2:7" s="5" customFormat="1" x14ac:dyDescent="0.6">
      <c r="B364" s="63"/>
      <c r="C364" s="14"/>
      <c r="D364" s="15"/>
      <c r="E364" s="26"/>
      <c r="F364" s="16"/>
      <c r="G364" s="25" t="str">
        <f t="shared" si="9"/>
        <v/>
      </c>
    </row>
    <row r="365" spans="2:7" s="5" customFormat="1" x14ac:dyDescent="0.6">
      <c r="B365" s="50" t="s">
        <v>112</v>
      </c>
      <c r="C365" s="14" t="s">
        <v>804</v>
      </c>
      <c r="D365" s="22" t="s">
        <v>62</v>
      </c>
      <c r="E365" s="26"/>
      <c r="F365" s="67"/>
      <c r="G365" s="25">
        <f t="shared" si="9"/>
        <v>0</v>
      </c>
    </row>
    <row r="366" spans="2:7" s="5" customFormat="1" x14ac:dyDescent="0.6">
      <c r="B366" s="50"/>
      <c r="C366" s="14"/>
      <c r="D366" s="15"/>
      <c r="E366" s="26"/>
      <c r="F366" s="67"/>
      <c r="G366" s="25" t="str">
        <f t="shared" si="9"/>
        <v/>
      </c>
    </row>
    <row r="367" spans="2:7" s="5" customFormat="1" ht="26" x14ac:dyDescent="0.6">
      <c r="B367" s="50" t="s">
        <v>805</v>
      </c>
      <c r="C367" s="153" t="s">
        <v>806</v>
      </c>
      <c r="D367" s="22" t="s">
        <v>400</v>
      </c>
      <c r="E367" s="26"/>
      <c r="F367" s="69"/>
      <c r="G367" s="25">
        <f t="shared" si="9"/>
        <v>0</v>
      </c>
    </row>
    <row r="368" spans="2:7" s="5" customFormat="1" x14ac:dyDescent="0.6">
      <c r="B368" s="63"/>
      <c r="C368" s="14"/>
      <c r="D368" s="15"/>
      <c r="E368" s="26"/>
      <c r="F368" s="67"/>
      <c r="G368" s="25" t="str">
        <f t="shared" si="9"/>
        <v/>
      </c>
    </row>
    <row r="369" spans="1:8" s="5" customFormat="1" x14ac:dyDescent="0.6">
      <c r="B369" s="50" t="s">
        <v>109</v>
      </c>
      <c r="C369" s="14" t="s">
        <v>607</v>
      </c>
      <c r="D369" s="22" t="s">
        <v>62</v>
      </c>
      <c r="E369" s="26"/>
      <c r="F369" s="64"/>
      <c r="G369" s="25">
        <f t="shared" si="9"/>
        <v>0</v>
      </c>
    </row>
    <row r="370" spans="1:8" s="5" customFormat="1" x14ac:dyDescent="0.6">
      <c r="B370" s="63"/>
      <c r="C370" s="14"/>
      <c r="D370" s="15"/>
      <c r="E370" s="26"/>
      <c r="F370" s="16"/>
      <c r="G370" s="25" t="str">
        <f t="shared" si="9"/>
        <v/>
      </c>
    </row>
    <row r="371" spans="1:8" s="5" customFormat="1" x14ac:dyDescent="0.6">
      <c r="B371" s="50" t="s">
        <v>112</v>
      </c>
      <c r="C371" s="14" t="s">
        <v>807</v>
      </c>
      <c r="D371" s="22" t="s">
        <v>62</v>
      </c>
      <c r="E371" s="26"/>
      <c r="F371" s="67"/>
      <c r="G371" s="25">
        <f t="shared" si="9"/>
        <v>0</v>
      </c>
    </row>
    <row r="372" spans="1:8" s="5" customFormat="1" x14ac:dyDescent="0.6">
      <c r="B372" s="63"/>
      <c r="C372" s="14"/>
      <c r="D372" s="15"/>
      <c r="E372" s="26"/>
      <c r="F372" s="67"/>
      <c r="G372" s="25"/>
    </row>
    <row r="373" spans="1:8" s="5" customFormat="1" x14ac:dyDescent="0.6">
      <c r="B373" s="63" t="s">
        <v>808</v>
      </c>
      <c r="C373" s="14" t="s">
        <v>570</v>
      </c>
      <c r="D373" s="15"/>
      <c r="E373" s="26"/>
      <c r="F373" s="67"/>
      <c r="G373" s="25"/>
    </row>
    <row r="374" spans="1:8" s="5" customFormat="1" x14ac:dyDescent="0.6">
      <c r="B374" s="63"/>
      <c r="C374" s="14"/>
      <c r="D374" s="15"/>
      <c r="E374" s="26"/>
      <c r="F374" s="67"/>
      <c r="G374" s="25"/>
    </row>
    <row r="375" spans="1:8" s="5" customFormat="1" ht="26" x14ac:dyDescent="0.6">
      <c r="B375" s="63" t="s">
        <v>809</v>
      </c>
      <c r="C375" s="14" t="s">
        <v>810</v>
      </c>
      <c r="D375" s="15"/>
      <c r="E375" s="26"/>
      <c r="F375" s="67"/>
      <c r="G375" s="25"/>
    </row>
    <row r="376" spans="1:8" s="5" customFormat="1" x14ac:dyDescent="0.6">
      <c r="B376" s="63"/>
      <c r="C376" s="14"/>
      <c r="D376" s="15"/>
      <c r="E376" s="26"/>
      <c r="F376" s="67"/>
      <c r="G376" s="25"/>
    </row>
    <row r="377" spans="1:8" s="5" customFormat="1" ht="26" x14ac:dyDescent="0.6">
      <c r="B377" s="63" t="s">
        <v>811</v>
      </c>
      <c r="C377" s="14" t="s">
        <v>812</v>
      </c>
      <c r="D377" s="15"/>
      <c r="E377" s="26"/>
      <c r="F377" s="67"/>
      <c r="G377" s="25"/>
    </row>
    <row r="378" spans="1:8" s="5" customFormat="1" x14ac:dyDescent="0.6">
      <c r="B378" s="63"/>
      <c r="C378" s="14"/>
      <c r="D378" s="15"/>
      <c r="E378" s="26"/>
      <c r="F378" s="67"/>
      <c r="G378" s="25"/>
    </row>
    <row r="379" spans="1:8" s="5" customFormat="1" x14ac:dyDescent="0.6">
      <c r="B379" s="50" t="s">
        <v>109</v>
      </c>
      <c r="C379" s="14" t="s">
        <v>607</v>
      </c>
      <c r="D379" s="22" t="s">
        <v>62</v>
      </c>
      <c r="E379" s="26"/>
      <c r="F379" s="64"/>
      <c r="G379" s="25">
        <f>IF(D379="","",E379*F379)</f>
        <v>0</v>
      </c>
    </row>
    <row r="380" spans="1:8" s="5" customFormat="1" x14ac:dyDescent="0.6">
      <c r="B380" s="63"/>
      <c r="C380" s="14"/>
      <c r="D380" s="15"/>
      <c r="E380" s="26"/>
      <c r="F380" s="16"/>
      <c r="G380" s="25" t="str">
        <f>IF(D380="","",E380*F380)</f>
        <v/>
      </c>
    </row>
    <row r="381" spans="1:8" s="5" customFormat="1" x14ac:dyDescent="0.6">
      <c r="B381" s="50" t="s">
        <v>112</v>
      </c>
      <c r="C381" s="14" t="s">
        <v>807</v>
      </c>
      <c r="D381" s="22" t="s">
        <v>62</v>
      </c>
      <c r="E381" s="26"/>
      <c r="F381" s="67"/>
      <c r="G381" s="25">
        <f>IF(D381="","",E381*F381)</f>
        <v>0</v>
      </c>
    </row>
    <row r="382" spans="1:8" s="5" customFormat="1" x14ac:dyDescent="0.6">
      <c r="B382" s="63"/>
      <c r="C382" s="14"/>
      <c r="D382" s="15"/>
      <c r="E382" s="26"/>
      <c r="F382" s="67"/>
      <c r="G382" s="25"/>
    </row>
    <row r="383" spans="1:8" x14ac:dyDescent="0.6">
      <c r="A383" s="5"/>
      <c r="B383" s="50"/>
      <c r="C383" s="14"/>
      <c r="D383" s="15"/>
      <c r="E383" s="15"/>
      <c r="F383" s="16"/>
      <c r="G383" s="17" t="str">
        <f t="shared" ref="G383:G391" si="10">IF(D383="","",E383*F383)</f>
        <v/>
      </c>
      <c r="H383" s="1"/>
    </row>
    <row r="384" spans="1:8" x14ac:dyDescent="0.6">
      <c r="A384" s="5"/>
      <c r="B384" s="95" t="s">
        <v>813</v>
      </c>
      <c r="C384" s="14" t="s">
        <v>814</v>
      </c>
      <c r="D384" s="22"/>
      <c r="E384" s="15"/>
      <c r="F384" s="16"/>
      <c r="G384" s="17" t="str">
        <f t="shared" si="10"/>
        <v/>
      </c>
      <c r="H384" s="1"/>
    </row>
    <row r="385" spans="1:8" x14ac:dyDescent="0.6">
      <c r="A385" s="5"/>
      <c r="B385" s="50"/>
      <c r="C385" s="14"/>
      <c r="D385" s="15"/>
      <c r="E385" s="15"/>
      <c r="F385" s="16"/>
      <c r="G385" s="17" t="str">
        <f t="shared" si="10"/>
        <v/>
      </c>
      <c r="H385" s="1"/>
    </row>
    <row r="386" spans="1:8" x14ac:dyDescent="0.6">
      <c r="A386" s="5"/>
      <c r="B386" s="50" t="s">
        <v>815</v>
      </c>
      <c r="C386" s="14" t="s">
        <v>816</v>
      </c>
      <c r="D386" s="22" t="s">
        <v>90</v>
      </c>
      <c r="E386" s="15"/>
      <c r="F386" s="16"/>
      <c r="G386" s="17">
        <f t="shared" si="10"/>
        <v>0</v>
      </c>
      <c r="H386" s="1"/>
    </row>
    <row r="387" spans="1:8" x14ac:dyDescent="0.6">
      <c r="A387" s="5"/>
      <c r="B387" s="63"/>
      <c r="C387" s="14"/>
      <c r="D387" s="15"/>
      <c r="E387" s="15"/>
      <c r="F387" s="16"/>
      <c r="G387" s="17" t="str">
        <f t="shared" si="10"/>
        <v/>
      </c>
      <c r="H387" s="1"/>
    </row>
    <row r="388" spans="1:8" x14ac:dyDescent="0.6">
      <c r="A388" s="5"/>
      <c r="B388" s="50" t="s">
        <v>817</v>
      </c>
      <c r="C388" s="14" t="s">
        <v>818</v>
      </c>
      <c r="D388" s="22" t="s">
        <v>90</v>
      </c>
      <c r="E388" s="23"/>
      <c r="F388" s="24"/>
      <c r="G388" s="25">
        <f t="shared" si="10"/>
        <v>0</v>
      </c>
      <c r="H388" s="1"/>
    </row>
    <row r="389" spans="1:8" x14ac:dyDescent="0.6">
      <c r="A389" s="5"/>
      <c r="B389" s="63"/>
      <c r="C389" s="14"/>
      <c r="D389" s="15"/>
      <c r="E389" s="26"/>
      <c r="F389" s="16"/>
      <c r="G389" s="25" t="str">
        <f t="shared" si="10"/>
        <v/>
      </c>
      <c r="H389" s="1"/>
    </row>
    <row r="390" spans="1:8" x14ac:dyDescent="0.6">
      <c r="A390" s="5"/>
      <c r="B390" s="50" t="s">
        <v>819</v>
      </c>
      <c r="C390" s="14" t="s">
        <v>570</v>
      </c>
      <c r="D390" s="22" t="s">
        <v>90</v>
      </c>
      <c r="E390" s="26"/>
      <c r="F390" s="64"/>
      <c r="G390" s="25">
        <f t="shared" si="10"/>
        <v>0</v>
      </c>
      <c r="H390" s="1"/>
    </row>
    <row r="391" spans="1:8" x14ac:dyDescent="0.6">
      <c r="A391" s="5"/>
      <c r="B391" s="63"/>
      <c r="C391" s="14"/>
      <c r="D391" s="15"/>
      <c r="E391" s="26"/>
      <c r="F391" s="16"/>
      <c r="G391" s="25" t="str">
        <f t="shared" si="10"/>
        <v/>
      </c>
      <c r="H391" s="1"/>
    </row>
    <row r="392" spans="1:8" x14ac:dyDescent="0.6">
      <c r="A392" s="5"/>
      <c r="B392" s="63"/>
      <c r="C392" s="14"/>
      <c r="D392" s="15"/>
      <c r="E392" s="26"/>
      <c r="F392" s="16"/>
      <c r="G392" s="25"/>
      <c r="H392" s="1"/>
    </row>
    <row r="393" spans="1:8" x14ac:dyDescent="0.6">
      <c r="A393" s="5"/>
      <c r="B393" s="63"/>
      <c r="C393" s="14"/>
      <c r="D393" s="15"/>
      <c r="E393" s="26"/>
      <c r="F393" s="16"/>
      <c r="G393" s="25"/>
      <c r="H393" s="1"/>
    </row>
    <row r="394" spans="1:8" x14ac:dyDescent="0.6">
      <c r="A394" s="5"/>
      <c r="B394" s="63"/>
      <c r="C394" s="14"/>
      <c r="D394" s="15"/>
      <c r="E394" s="26"/>
      <c r="F394" s="16"/>
      <c r="G394" s="25"/>
      <c r="H394" s="1"/>
    </row>
    <row r="395" spans="1:8" s="28" customFormat="1" ht="19.5" customHeight="1" x14ac:dyDescent="0.6">
      <c r="B395" s="154" t="str">
        <f>$B$10</f>
        <v>C2.3</v>
      </c>
      <c r="C395" s="30" t="s">
        <v>78</v>
      </c>
      <c r="D395" s="31"/>
      <c r="E395" s="32"/>
      <c r="F395" s="31"/>
      <c r="G395" s="33">
        <f>SUM(G341:G394)</f>
        <v>0</v>
      </c>
      <c r="H395" s="34"/>
    </row>
    <row r="396" spans="1:8" x14ac:dyDescent="0.6">
      <c r="B396" s="367" t="str">
        <f>Client1</f>
        <v>Province of KwaZulu-Natal</v>
      </c>
      <c r="C396" s="367"/>
      <c r="D396" s="367"/>
      <c r="E396" s="365" t="str">
        <f>"Contract No. "&amp;ContractNo</f>
        <v>Contract No. ZNB00904/00000/00/HOD/INF/21/T</v>
      </c>
      <c r="F396" s="365"/>
      <c r="G396" s="365"/>
    </row>
    <row r="397" spans="1:8" x14ac:dyDescent="0.6">
      <c r="B397" s="367" t="str">
        <f>Client2</f>
        <v>Department of Transport</v>
      </c>
      <c r="C397" s="367"/>
      <c r="D397" s="367"/>
      <c r="E397" s="365"/>
      <c r="F397" s="365"/>
      <c r="G397" s="365"/>
    </row>
    <row r="398" spans="1:8" x14ac:dyDescent="0.6">
      <c r="B398" s="368"/>
      <c r="C398" s="368"/>
      <c r="D398" s="368"/>
      <c r="E398" s="366"/>
      <c r="F398" s="366"/>
      <c r="G398" s="366"/>
    </row>
    <row r="399" spans="1:8" x14ac:dyDescent="0.6">
      <c r="B399" s="376" t="s">
        <v>8</v>
      </c>
      <c r="C399" s="377"/>
      <c r="D399" s="377"/>
      <c r="E399" s="377"/>
      <c r="F399" s="377"/>
      <c r="G399" s="378" t="str">
        <f>$G$4</f>
        <v>CHAPTER C2.3</v>
      </c>
      <c r="H399" s="6"/>
    </row>
    <row r="400" spans="1:8" x14ac:dyDescent="0.6">
      <c r="B400" s="369" t="str">
        <f>ContractDescription</f>
        <v>THE CONSTRUCTION OF THE LOVU RIVER PEDESTRIAN BRIDGE NO.3383 IN THE DURBAN REGION</v>
      </c>
      <c r="C400" s="370"/>
      <c r="D400" s="370"/>
      <c r="E400" s="370"/>
      <c r="F400" s="370"/>
      <c r="G400" s="365"/>
      <c r="H400" s="8"/>
    </row>
    <row r="401" spans="1:8" x14ac:dyDescent="0.6">
      <c r="B401" s="369"/>
      <c r="C401" s="370"/>
      <c r="D401" s="370"/>
      <c r="E401" s="370"/>
      <c r="F401" s="370"/>
      <c r="G401" s="365"/>
      <c r="H401" s="8"/>
    </row>
    <row r="402" spans="1:8" x14ac:dyDescent="0.6">
      <c r="B402" s="371"/>
      <c r="C402" s="372"/>
      <c r="D402" s="372"/>
      <c r="E402" s="372"/>
      <c r="F402" s="372"/>
      <c r="G402" s="366"/>
      <c r="H402" s="8"/>
    </row>
    <row r="403" spans="1:8" s="9" customFormat="1" ht="24.95" customHeight="1" x14ac:dyDescent="0.6">
      <c r="B403" s="79" t="s">
        <v>9</v>
      </c>
      <c r="C403" s="11" t="s">
        <v>10</v>
      </c>
      <c r="D403" s="11" t="s">
        <v>11</v>
      </c>
      <c r="E403" s="11" t="s">
        <v>12</v>
      </c>
      <c r="F403" s="11" t="s">
        <v>13</v>
      </c>
      <c r="G403" s="11" t="s">
        <v>14</v>
      </c>
      <c r="H403" s="12"/>
    </row>
    <row r="404" spans="1:8" s="28" customFormat="1" ht="20.25" customHeight="1" x14ac:dyDescent="0.6">
      <c r="B404" s="85"/>
      <c r="C404" s="30" t="s">
        <v>79</v>
      </c>
      <c r="D404" s="31"/>
      <c r="E404" s="32"/>
      <c r="F404" s="31"/>
      <c r="G404" s="33">
        <f>G395</f>
        <v>0</v>
      </c>
      <c r="H404" s="34"/>
    </row>
    <row r="405" spans="1:8" x14ac:dyDescent="0.6">
      <c r="A405" s="5"/>
      <c r="B405" s="63"/>
      <c r="C405" s="14"/>
      <c r="D405" s="15"/>
      <c r="E405" s="26"/>
      <c r="F405" s="16"/>
      <c r="G405" s="25"/>
      <c r="H405" s="1"/>
    </row>
    <row r="406" spans="1:8" ht="39" x14ac:dyDescent="0.6">
      <c r="A406" s="5"/>
      <c r="B406" s="50" t="s">
        <v>820</v>
      </c>
      <c r="C406" s="14" t="s">
        <v>821</v>
      </c>
      <c r="D406" s="22"/>
      <c r="E406" s="26"/>
      <c r="F406" s="67"/>
      <c r="G406" s="25" t="str">
        <f t="shared" ref="G406:G444" si="11">IF(D406="","",E406*F406)</f>
        <v/>
      </c>
      <c r="H406" s="1"/>
    </row>
    <row r="407" spans="1:8" x14ac:dyDescent="0.6">
      <c r="A407" s="5"/>
      <c r="B407" s="50"/>
      <c r="C407" s="14"/>
      <c r="D407" s="15"/>
      <c r="E407" s="26"/>
      <c r="F407" s="67"/>
      <c r="G407" s="25" t="str">
        <f t="shared" si="11"/>
        <v/>
      </c>
      <c r="H407" s="1"/>
    </row>
    <row r="408" spans="1:8" x14ac:dyDescent="0.6">
      <c r="A408" s="5"/>
      <c r="B408" s="50" t="s">
        <v>822</v>
      </c>
      <c r="C408" s="153" t="s">
        <v>696</v>
      </c>
      <c r="D408" s="22"/>
      <c r="E408" s="26"/>
      <c r="F408" s="69"/>
      <c r="G408" s="25" t="str">
        <f t="shared" si="11"/>
        <v/>
      </c>
      <c r="H408" s="1"/>
    </row>
    <row r="409" spans="1:8" x14ac:dyDescent="0.6">
      <c r="A409" s="5"/>
      <c r="B409" s="63"/>
      <c r="C409" s="14"/>
      <c r="D409" s="15"/>
      <c r="E409" s="26"/>
      <c r="F409" s="67"/>
      <c r="G409" s="25" t="str">
        <f t="shared" si="11"/>
        <v/>
      </c>
      <c r="H409" s="1"/>
    </row>
    <row r="410" spans="1:8" ht="13.5" x14ac:dyDescent="0.6">
      <c r="A410" s="5"/>
      <c r="B410" s="50" t="s">
        <v>109</v>
      </c>
      <c r="C410" s="14" t="s">
        <v>452</v>
      </c>
      <c r="D410" s="22" t="s">
        <v>400</v>
      </c>
      <c r="E410" s="26"/>
      <c r="F410" s="64"/>
      <c r="G410" s="25">
        <f t="shared" si="11"/>
        <v>0</v>
      </c>
      <c r="H410" s="1"/>
    </row>
    <row r="411" spans="1:8" x14ac:dyDescent="0.6">
      <c r="A411" s="5"/>
      <c r="B411" s="63"/>
      <c r="C411" s="14"/>
      <c r="D411" s="15"/>
      <c r="E411" s="26"/>
      <c r="F411" s="67"/>
      <c r="G411" s="25" t="str">
        <f t="shared" si="11"/>
        <v/>
      </c>
      <c r="H411" s="1"/>
    </row>
    <row r="412" spans="1:8" ht="13.5" x14ac:dyDescent="0.6">
      <c r="A412" s="5"/>
      <c r="B412" s="50" t="s">
        <v>112</v>
      </c>
      <c r="C412" s="14" t="s">
        <v>697</v>
      </c>
      <c r="D412" s="22" t="s">
        <v>400</v>
      </c>
      <c r="E412" s="26"/>
      <c r="F412" s="16"/>
      <c r="G412" s="25">
        <f t="shared" si="11"/>
        <v>0</v>
      </c>
      <c r="H412" s="1"/>
    </row>
    <row r="413" spans="1:8" x14ac:dyDescent="0.6">
      <c r="A413" s="5"/>
      <c r="B413" s="63"/>
      <c r="C413" s="14"/>
      <c r="D413" s="15"/>
      <c r="E413" s="26"/>
      <c r="F413" s="16"/>
      <c r="G413" s="25" t="str">
        <f t="shared" si="11"/>
        <v/>
      </c>
      <c r="H413" s="1"/>
    </row>
    <row r="414" spans="1:8" ht="13.5" x14ac:dyDescent="0.6">
      <c r="A414" s="5"/>
      <c r="B414" s="50" t="s">
        <v>136</v>
      </c>
      <c r="C414" s="14" t="s">
        <v>698</v>
      </c>
      <c r="D414" s="22" t="s">
        <v>400</v>
      </c>
      <c r="E414" s="26"/>
      <c r="F414" s="69"/>
      <c r="G414" s="25">
        <f t="shared" si="11"/>
        <v>0</v>
      </c>
      <c r="H414" s="1"/>
    </row>
    <row r="415" spans="1:8" x14ac:dyDescent="0.6">
      <c r="A415" s="5"/>
      <c r="B415" s="63"/>
      <c r="C415" s="14"/>
      <c r="D415" s="15"/>
      <c r="E415" s="26"/>
      <c r="F415" s="69"/>
      <c r="G415" s="25" t="str">
        <f t="shared" si="11"/>
        <v/>
      </c>
      <c r="H415" s="1"/>
    </row>
    <row r="416" spans="1:8" ht="13.5" x14ac:dyDescent="0.6">
      <c r="A416" s="5"/>
      <c r="B416" s="50" t="s">
        <v>116</v>
      </c>
      <c r="C416" s="14" t="s">
        <v>455</v>
      </c>
      <c r="D416" s="22" t="s">
        <v>400</v>
      </c>
      <c r="E416" s="26"/>
      <c r="F416" s="64"/>
      <c r="G416" s="25">
        <f t="shared" si="11"/>
        <v>0</v>
      </c>
      <c r="H416" s="1"/>
    </row>
    <row r="417" spans="1:8" x14ac:dyDescent="0.6">
      <c r="A417" s="5"/>
      <c r="B417" s="63"/>
      <c r="C417" s="14"/>
      <c r="D417" s="15"/>
      <c r="E417" s="26"/>
      <c r="F417" s="27"/>
      <c r="G417" s="25" t="str">
        <f t="shared" si="11"/>
        <v/>
      </c>
      <c r="H417" s="1"/>
    </row>
    <row r="418" spans="1:8" ht="13.5" x14ac:dyDescent="0.6">
      <c r="A418" s="5"/>
      <c r="B418" s="50" t="s">
        <v>823</v>
      </c>
      <c r="C418" s="14" t="s">
        <v>624</v>
      </c>
      <c r="D418" s="22" t="s">
        <v>400</v>
      </c>
      <c r="E418" s="26"/>
      <c r="F418" s="27"/>
      <c r="G418" s="25">
        <f t="shared" si="11"/>
        <v>0</v>
      </c>
      <c r="H418" s="1"/>
    </row>
    <row r="419" spans="1:8" x14ac:dyDescent="0.6">
      <c r="A419" s="5"/>
      <c r="B419" s="63"/>
      <c r="C419" s="14"/>
      <c r="D419" s="15"/>
      <c r="E419" s="26"/>
      <c r="F419" s="27"/>
      <c r="G419" s="25" t="str">
        <f t="shared" si="11"/>
        <v/>
      </c>
      <c r="H419" s="1"/>
    </row>
    <row r="420" spans="1:8" x14ac:dyDescent="0.6">
      <c r="A420" s="5"/>
      <c r="B420" s="50" t="s">
        <v>824</v>
      </c>
      <c r="C420" s="14" t="s">
        <v>701</v>
      </c>
      <c r="D420" s="22" t="s">
        <v>752</v>
      </c>
      <c r="E420" s="26"/>
      <c r="F420" s="69"/>
      <c r="G420" s="25">
        <f t="shared" si="11"/>
        <v>0</v>
      </c>
      <c r="H420" s="1"/>
    </row>
    <row r="421" spans="1:8" x14ac:dyDescent="0.6">
      <c r="A421" s="5"/>
      <c r="B421" s="63"/>
      <c r="C421" s="14"/>
      <c r="D421" s="15"/>
      <c r="E421" s="26"/>
      <c r="F421" s="27"/>
      <c r="G421" s="25" t="str">
        <f t="shared" si="11"/>
        <v/>
      </c>
      <c r="H421" s="1"/>
    </row>
    <row r="422" spans="1:8" ht="13.5" x14ac:dyDescent="0.6">
      <c r="A422" s="5"/>
      <c r="B422" s="50" t="s">
        <v>109</v>
      </c>
      <c r="C422" s="14" t="s">
        <v>452</v>
      </c>
      <c r="D422" s="22" t="s">
        <v>400</v>
      </c>
      <c r="E422" s="26"/>
      <c r="F422" s="64"/>
      <c r="G422" s="25">
        <f t="shared" si="11"/>
        <v>0</v>
      </c>
      <c r="H422" s="1"/>
    </row>
    <row r="423" spans="1:8" x14ac:dyDescent="0.6">
      <c r="A423" s="5"/>
      <c r="B423" s="63"/>
      <c r="C423" s="14"/>
      <c r="D423" s="15"/>
      <c r="E423" s="26"/>
      <c r="F423" s="67"/>
      <c r="G423" s="25" t="str">
        <f t="shared" si="11"/>
        <v/>
      </c>
      <c r="H423" s="1"/>
    </row>
    <row r="424" spans="1:8" ht="13.5" x14ac:dyDescent="0.6">
      <c r="A424" s="5"/>
      <c r="B424" s="50" t="s">
        <v>112</v>
      </c>
      <c r="C424" s="14" t="s">
        <v>697</v>
      </c>
      <c r="D424" s="22" t="s">
        <v>400</v>
      </c>
      <c r="E424" s="26"/>
      <c r="F424" s="16"/>
      <c r="G424" s="25">
        <f t="shared" si="11"/>
        <v>0</v>
      </c>
      <c r="H424" s="1"/>
    </row>
    <row r="425" spans="1:8" x14ac:dyDescent="0.6">
      <c r="A425" s="5"/>
      <c r="B425" s="63"/>
      <c r="C425" s="14"/>
      <c r="D425" s="15"/>
      <c r="E425" s="26"/>
      <c r="F425" s="16"/>
      <c r="G425" s="25" t="str">
        <f t="shared" si="11"/>
        <v/>
      </c>
      <c r="H425" s="1"/>
    </row>
    <row r="426" spans="1:8" ht="13.5" x14ac:dyDescent="0.6">
      <c r="A426" s="5"/>
      <c r="B426" s="50" t="s">
        <v>136</v>
      </c>
      <c r="C426" s="14" t="s">
        <v>698</v>
      </c>
      <c r="D426" s="22" t="s">
        <v>400</v>
      </c>
      <c r="E426" s="26"/>
      <c r="F426" s="69"/>
      <c r="G426" s="25">
        <f t="shared" si="11"/>
        <v>0</v>
      </c>
      <c r="H426" s="1"/>
    </row>
    <row r="427" spans="1:8" x14ac:dyDescent="0.6">
      <c r="A427" s="5"/>
      <c r="B427" s="63"/>
      <c r="C427" s="14"/>
      <c r="D427" s="15"/>
      <c r="E427" s="26"/>
      <c r="F427" s="69"/>
      <c r="G427" s="25" t="str">
        <f t="shared" si="11"/>
        <v/>
      </c>
      <c r="H427" s="1"/>
    </row>
    <row r="428" spans="1:8" ht="13.5" x14ac:dyDescent="0.6">
      <c r="A428" s="5"/>
      <c r="B428" s="50" t="s">
        <v>116</v>
      </c>
      <c r="C428" s="14" t="s">
        <v>455</v>
      </c>
      <c r="D428" s="22" t="s">
        <v>400</v>
      </c>
      <c r="E428" s="26"/>
      <c r="F428" s="64"/>
      <c r="G428" s="25">
        <f t="shared" si="11"/>
        <v>0</v>
      </c>
      <c r="H428" s="1"/>
    </row>
    <row r="429" spans="1:8" x14ac:dyDescent="0.6">
      <c r="A429" s="5"/>
      <c r="B429" s="63"/>
      <c r="C429" s="14"/>
      <c r="D429" s="15"/>
      <c r="E429" s="26"/>
      <c r="F429" s="27"/>
      <c r="G429" s="25" t="str">
        <f t="shared" si="11"/>
        <v/>
      </c>
      <c r="H429" s="1"/>
    </row>
    <row r="430" spans="1:8" ht="13.5" x14ac:dyDescent="0.6">
      <c r="A430" s="5"/>
      <c r="B430" s="50" t="s">
        <v>823</v>
      </c>
      <c r="C430" s="14" t="s">
        <v>624</v>
      </c>
      <c r="D430" s="22" t="s">
        <v>400</v>
      </c>
      <c r="E430" s="26"/>
      <c r="F430" s="27"/>
      <c r="G430" s="25">
        <f t="shared" si="11"/>
        <v>0</v>
      </c>
      <c r="H430" s="1"/>
    </row>
    <row r="431" spans="1:8" x14ac:dyDescent="0.6">
      <c r="A431" s="5"/>
      <c r="B431" s="63"/>
      <c r="C431" s="14"/>
      <c r="D431" s="15"/>
      <c r="E431" s="15"/>
      <c r="F431" s="69"/>
      <c r="G431" s="25" t="str">
        <f t="shared" si="11"/>
        <v/>
      </c>
      <c r="H431" s="1"/>
    </row>
    <row r="432" spans="1:8" ht="26" x14ac:dyDescent="0.6">
      <c r="A432" s="5"/>
      <c r="B432" s="50" t="s">
        <v>825</v>
      </c>
      <c r="C432" s="153" t="s">
        <v>826</v>
      </c>
      <c r="D432" s="22" t="s">
        <v>400</v>
      </c>
      <c r="E432" s="66"/>
      <c r="F432" s="69"/>
      <c r="G432" s="25">
        <f t="shared" si="11"/>
        <v>0</v>
      </c>
      <c r="H432" s="1"/>
    </row>
    <row r="433" spans="1:8" x14ac:dyDescent="0.6">
      <c r="A433" s="5"/>
      <c r="B433" s="63"/>
      <c r="C433" s="14"/>
      <c r="D433" s="15"/>
      <c r="E433" s="15"/>
      <c r="F433" s="69"/>
      <c r="G433" s="25" t="str">
        <f t="shared" si="11"/>
        <v/>
      </c>
      <c r="H433" s="1"/>
    </row>
    <row r="434" spans="1:8" ht="26" x14ac:dyDescent="0.6">
      <c r="A434" s="5"/>
      <c r="B434" s="50" t="s">
        <v>827</v>
      </c>
      <c r="C434" s="14" t="s">
        <v>828</v>
      </c>
      <c r="D434" s="22"/>
      <c r="E434" s="66"/>
      <c r="F434" s="69"/>
      <c r="G434" s="25" t="str">
        <f t="shared" si="11"/>
        <v/>
      </c>
      <c r="H434" s="1"/>
    </row>
    <row r="435" spans="1:8" x14ac:dyDescent="0.6">
      <c r="A435" s="5"/>
      <c r="B435" s="63"/>
      <c r="C435" s="152"/>
      <c r="D435" s="66"/>
      <c r="E435" s="66"/>
      <c r="F435" s="69"/>
      <c r="G435" s="25" t="str">
        <f t="shared" si="11"/>
        <v/>
      </c>
      <c r="H435" s="1"/>
    </row>
    <row r="436" spans="1:8" ht="26" x14ac:dyDescent="0.6">
      <c r="A436" s="5"/>
      <c r="B436" s="50" t="s">
        <v>829</v>
      </c>
      <c r="C436" s="14" t="s">
        <v>708</v>
      </c>
      <c r="D436" s="22" t="s">
        <v>400</v>
      </c>
      <c r="E436" s="15"/>
      <c r="F436" s="69"/>
      <c r="G436" s="25">
        <f t="shared" si="11"/>
        <v>0</v>
      </c>
      <c r="H436" s="1"/>
    </row>
    <row r="437" spans="1:8" x14ac:dyDescent="0.6">
      <c r="A437" s="5"/>
      <c r="B437" s="63"/>
      <c r="C437" s="152"/>
      <c r="D437" s="66"/>
      <c r="E437" s="15"/>
      <c r="F437" s="69"/>
      <c r="G437" s="25" t="str">
        <f t="shared" si="11"/>
        <v/>
      </c>
      <c r="H437" s="1"/>
    </row>
    <row r="438" spans="1:8" ht="13.5" x14ac:dyDescent="0.6">
      <c r="A438" s="5"/>
      <c r="B438" s="50" t="s">
        <v>830</v>
      </c>
      <c r="C438" s="152" t="s">
        <v>710</v>
      </c>
      <c r="D438" s="22" t="s">
        <v>400</v>
      </c>
      <c r="E438" s="15"/>
      <c r="F438" s="69"/>
      <c r="G438" s="25">
        <f t="shared" si="11"/>
        <v>0</v>
      </c>
      <c r="H438" s="1"/>
    </row>
    <row r="439" spans="1:8" x14ac:dyDescent="0.6">
      <c r="A439" s="5"/>
      <c r="B439" s="63"/>
      <c r="C439" s="14"/>
      <c r="D439" s="15"/>
      <c r="E439" s="15"/>
      <c r="F439" s="69"/>
      <c r="G439" s="25" t="str">
        <f t="shared" si="11"/>
        <v/>
      </c>
      <c r="H439" s="1"/>
    </row>
    <row r="440" spans="1:8" ht="26" x14ac:dyDescent="0.6">
      <c r="A440" s="5"/>
      <c r="B440" s="50" t="s">
        <v>831</v>
      </c>
      <c r="C440" s="14" t="s">
        <v>832</v>
      </c>
      <c r="D440" s="22"/>
      <c r="E440" s="15"/>
      <c r="F440" s="16"/>
      <c r="G440" s="25" t="str">
        <f t="shared" si="11"/>
        <v/>
      </c>
      <c r="H440" s="1"/>
    </row>
    <row r="441" spans="1:8" x14ac:dyDescent="0.6">
      <c r="A441" s="5"/>
      <c r="B441" s="63"/>
      <c r="C441" s="14"/>
      <c r="D441" s="15"/>
      <c r="E441" s="26"/>
      <c r="F441" s="27"/>
      <c r="G441" s="25" t="str">
        <f t="shared" si="11"/>
        <v/>
      </c>
    </row>
    <row r="442" spans="1:8" x14ac:dyDescent="0.6">
      <c r="A442" s="5"/>
      <c r="B442" s="50" t="s">
        <v>833</v>
      </c>
      <c r="C442" s="14" t="s">
        <v>834</v>
      </c>
      <c r="D442" s="22"/>
      <c r="E442" s="26"/>
      <c r="F442" s="27"/>
      <c r="G442" s="25" t="str">
        <f t="shared" si="11"/>
        <v/>
      </c>
    </row>
    <row r="443" spans="1:8" x14ac:dyDescent="0.6">
      <c r="A443" s="5"/>
      <c r="B443" s="63"/>
      <c r="C443" s="14"/>
      <c r="D443" s="15"/>
      <c r="E443" s="26"/>
      <c r="F443" s="27"/>
      <c r="G443" s="25" t="str">
        <f t="shared" si="11"/>
        <v/>
      </c>
    </row>
    <row r="444" spans="1:8" x14ac:dyDescent="0.6">
      <c r="A444" s="5"/>
      <c r="B444" s="50" t="s">
        <v>109</v>
      </c>
      <c r="C444" s="14" t="s">
        <v>714</v>
      </c>
      <c r="D444" s="22" t="s">
        <v>90</v>
      </c>
      <c r="E444" s="26"/>
      <c r="F444" s="69"/>
      <c r="G444" s="25">
        <f t="shared" si="11"/>
        <v>0</v>
      </c>
    </row>
    <row r="445" spans="1:8" x14ac:dyDescent="0.6">
      <c r="A445" s="5"/>
      <c r="B445" s="50"/>
      <c r="C445" s="14"/>
      <c r="D445" s="22"/>
      <c r="E445" s="26"/>
      <c r="F445" s="69"/>
      <c r="G445" s="25"/>
    </row>
    <row r="446" spans="1:8" x14ac:dyDescent="0.6">
      <c r="A446" s="5"/>
      <c r="B446" s="50" t="s">
        <v>112</v>
      </c>
      <c r="C446" s="14" t="s">
        <v>714</v>
      </c>
      <c r="D446" s="22" t="s">
        <v>90</v>
      </c>
      <c r="E446" s="26"/>
      <c r="F446" s="69"/>
      <c r="G446" s="25">
        <f>IF(D446="","",E446*F446)</f>
        <v>0</v>
      </c>
    </row>
    <row r="447" spans="1:8" x14ac:dyDescent="0.6">
      <c r="A447" s="5"/>
      <c r="B447" s="63"/>
      <c r="C447" s="14"/>
      <c r="D447" s="15"/>
      <c r="E447" s="26"/>
      <c r="F447" s="27"/>
      <c r="G447" s="25" t="str">
        <f>IF(D447="","",E447*F447)</f>
        <v/>
      </c>
    </row>
    <row r="448" spans="1:8" ht="39" x14ac:dyDescent="0.6">
      <c r="A448" s="5"/>
      <c r="B448" s="50" t="s">
        <v>835</v>
      </c>
      <c r="C448" s="14" t="s">
        <v>836</v>
      </c>
      <c r="D448" s="22"/>
      <c r="E448" s="26"/>
      <c r="F448" s="64"/>
      <c r="G448" s="25" t="str">
        <f>IF(D448="","",E448*F448)</f>
        <v/>
      </c>
    </row>
    <row r="449" spans="1:8" x14ac:dyDescent="0.6">
      <c r="A449" s="5"/>
      <c r="B449" s="63"/>
      <c r="C449" s="14"/>
      <c r="D449" s="15"/>
      <c r="E449" s="15"/>
      <c r="F449" s="16"/>
      <c r="G449" s="25" t="str">
        <f>IF(D449="","",E449*F449)</f>
        <v/>
      </c>
    </row>
    <row r="450" spans="1:8" x14ac:dyDescent="0.6">
      <c r="A450" s="5"/>
      <c r="B450" s="50" t="s">
        <v>109</v>
      </c>
      <c r="C450" s="14" t="s">
        <v>714</v>
      </c>
      <c r="D450" s="22" t="s">
        <v>90</v>
      </c>
      <c r="E450" s="26"/>
      <c r="F450" s="69"/>
      <c r="G450" s="25">
        <f>IF(D450="","",E450*F450)</f>
        <v>0</v>
      </c>
    </row>
    <row r="451" spans="1:8" x14ac:dyDescent="0.6">
      <c r="A451" s="5"/>
      <c r="B451" s="50"/>
      <c r="C451" s="14"/>
      <c r="D451" s="22"/>
      <c r="E451" s="26"/>
      <c r="F451" s="69"/>
      <c r="G451" s="25"/>
    </row>
    <row r="452" spans="1:8" x14ac:dyDescent="0.6">
      <c r="A452" s="5"/>
      <c r="B452" s="50" t="s">
        <v>112</v>
      </c>
      <c r="C452" s="14" t="s">
        <v>714</v>
      </c>
      <c r="D452" s="22" t="s">
        <v>90</v>
      </c>
      <c r="E452" s="26"/>
      <c r="F452" s="69"/>
      <c r="G452" s="25">
        <f>IF(D452="","",E452*F452)</f>
        <v>0</v>
      </c>
    </row>
    <row r="453" spans="1:8" x14ac:dyDescent="0.6">
      <c r="A453" s="5"/>
      <c r="B453" s="50"/>
      <c r="C453" s="14"/>
      <c r="D453" s="22"/>
      <c r="E453" s="26"/>
      <c r="F453" s="69"/>
      <c r="G453" s="25"/>
    </row>
    <row r="454" spans="1:8" x14ac:dyDescent="0.6">
      <c r="A454" s="5"/>
      <c r="B454" s="63"/>
      <c r="C454" s="14"/>
      <c r="D454" s="15"/>
      <c r="E454" s="15"/>
      <c r="F454" s="69"/>
      <c r="G454" s="25" t="str">
        <f>IF(D454="","",E454*F454)</f>
        <v/>
      </c>
    </row>
    <row r="455" spans="1:8" x14ac:dyDescent="0.6">
      <c r="A455" s="5"/>
      <c r="B455" s="63"/>
      <c r="C455" s="14"/>
      <c r="D455" s="15"/>
      <c r="E455" s="15"/>
      <c r="F455" s="69"/>
      <c r="G455" s="25"/>
    </row>
    <row r="456" spans="1:8" x14ac:dyDescent="0.6">
      <c r="A456" s="5"/>
      <c r="B456" s="63"/>
      <c r="C456" s="14"/>
      <c r="D456" s="15"/>
      <c r="E456" s="15"/>
      <c r="F456" s="69"/>
      <c r="G456" s="25"/>
    </row>
    <row r="457" spans="1:8" x14ac:dyDescent="0.6">
      <c r="A457" s="5"/>
      <c r="B457" s="63"/>
      <c r="C457" s="14"/>
      <c r="D457" s="15"/>
      <c r="E457" s="15"/>
      <c r="F457" s="69"/>
      <c r="G457" s="25"/>
    </row>
    <row r="458" spans="1:8" x14ac:dyDescent="0.6">
      <c r="A458" s="5"/>
      <c r="B458" s="63"/>
      <c r="C458" s="14"/>
      <c r="D458" s="15"/>
      <c r="E458" s="15"/>
      <c r="F458" s="69"/>
      <c r="G458" s="25"/>
    </row>
    <row r="459" spans="1:8" x14ac:dyDescent="0.6">
      <c r="A459" s="5"/>
      <c r="B459" s="63"/>
      <c r="C459" s="14"/>
      <c r="D459" s="15"/>
      <c r="E459" s="15"/>
      <c r="F459" s="69"/>
      <c r="G459" s="25"/>
    </row>
    <row r="460" spans="1:8" x14ac:dyDescent="0.6">
      <c r="A460" s="5"/>
      <c r="B460" s="63"/>
      <c r="C460" s="14"/>
      <c r="D460" s="15"/>
      <c r="E460" s="15"/>
      <c r="F460" s="69"/>
      <c r="G460" s="25"/>
    </row>
    <row r="461" spans="1:8" s="28" customFormat="1" ht="19.5" customHeight="1" x14ac:dyDescent="0.6">
      <c r="B461" s="154" t="str">
        <f>$B$10</f>
        <v>C2.3</v>
      </c>
      <c r="C461" s="30" t="s">
        <v>78</v>
      </c>
      <c r="D461" s="31"/>
      <c r="E461" s="32"/>
      <c r="F461" s="31"/>
      <c r="G461" s="33">
        <f>SUM(G404:G460)</f>
        <v>0</v>
      </c>
      <c r="H461" s="34"/>
    </row>
    <row r="462" spans="1:8" x14ac:dyDescent="0.6">
      <c r="B462" s="367" t="str">
        <f>Client1</f>
        <v>Province of KwaZulu-Natal</v>
      </c>
      <c r="C462" s="367"/>
      <c r="D462" s="367"/>
      <c r="E462" s="365" t="str">
        <f>"Contract No. "&amp;ContractNo</f>
        <v>Contract No. ZNB00904/00000/00/HOD/INF/21/T</v>
      </c>
      <c r="F462" s="365"/>
      <c r="G462" s="365"/>
    </row>
    <row r="463" spans="1:8" x14ac:dyDescent="0.6">
      <c r="B463" s="367" t="str">
        <f>Client2</f>
        <v>Department of Transport</v>
      </c>
      <c r="C463" s="367"/>
      <c r="D463" s="367"/>
      <c r="E463" s="365"/>
      <c r="F463" s="365"/>
      <c r="G463" s="365"/>
    </row>
    <row r="464" spans="1:8" x14ac:dyDescent="0.6">
      <c r="B464" s="368"/>
      <c r="C464" s="368"/>
      <c r="D464" s="368"/>
      <c r="E464" s="366"/>
      <c r="F464" s="366"/>
      <c r="G464" s="366"/>
    </row>
    <row r="465" spans="1:8" x14ac:dyDescent="0.6">
      <c r="B465" s="376" t="s">
        <v>8</v>
      </c>
      <c r="C465" s="377"/>
      <c r="D465" s="377"/>
      <c r="E465" s="377"/>
      <c r="F465" s="377"/>
      <c r="G465" s="378" t="str">
        <f>$G$4</f>
        <v>CHAPTER C2.3</v>
      </c>
      <c r="H465" s="6"/>
    </row>
    <row r="466" spans="1:8" x14ac:dyDescent="0.6">
      <c r="B466" s="369" t="str">
        <f>ContractDescription</f>
        <v>THE CONSTRUCTION OF THE LOVU RIVER PEDESTRIAN BRIDGE NO.3383 IN THE DURBAN REGION</v>
      </c>
      <c r="C466" s="370"/>
      <c r="D466" s="370"/>
      <c r="E466" s="370"/>
      <c r="F466" s="370"/>
      <c r="G466" s="365"/>
      <c r="H466" s="8"/>
    </row>
    <row r="467" spans="1:8" x14ac:dyDescent="0.6">
      <c r="B467" s="369"/>
      <c r="C467" s="370"/>
      <c r="D467" s="370"/>
      <c r="E467" s="370"/>
      <c r="F467" s="370"/>
      <c r="G467" s="365"/>
      <c r="H467" s="8"/>
    </row>
    <row r="468" spans="1:8" x14ac:dyDescent="0.6">
      <c r="B468" s="371"/>
      <c r="C468" s="372"/>
      <c r="D468" s="372"/>
      <c r="E468" s="372"/>
      <c r="F468" s="372"/>
      <c r="G468" s="366"/>
      <c r="H468" s="8"/>
    </row>
    <row r="469" spans="1:8" s="9" customFormat="1" ht="24.95" customHeight="1" x14ac:dyDescent="0.6">
      <c r="B469" s="79" t="s">
        <v>9</v>
      </c>
      <c r="C469" s="11" t="s">
        <v>10</v>
      </c>
      <c r="D469" s="11" t="s">
        <v>11</v>
      </c>
      <c r="E469" s="11" t="s">
        <v>12</v>
      </c>
      <c r="F469" s="11" t="s">
        <v>13</v>
      </c>
      <c r="G469" s="11" t="s">
        <v>14</v>
      </c>
      <c r="H469" s="12"/>
    </row>
    <row r="470" spans="1:8" s="28" customFormat="1" ht="20.25" customHeight="1" x14ac:dyDescent="0.6">
      <c r="B470" s="85"/>
      <c r="C470" s="30" t="s">
        <v>79</v>
      </c>
      <c r="D470" s="31"/>
      <c r="E470" s="32"/>
      <c r="F470" s="31"/>
      <c r="G470" s="33">
        <f>G461</f>
        <v>0</v>
      </c>
      <c r="H470" s="34"/>
    </row>
    <row r="471" spans="1:8" x14ac:dyDescent="0.6">
      <c r="A471" s="5"/>
      <c r="B471" s="63"/>
      <c r="C471" s="14"/>
      <c r="D471" s="15"/>
      <c r="E471" s="15"/>
      <c r="F471" s="69"/>
      <c r="G471" s="25"/>
    </row>
    <row r="472" spans="1:8" ht="26" x14ac:dyDescent="0.6">
      <c r="A472" s="5"/>
      <c r="B472" s="50" t="s">
        <v>837</v>
      </c>
      <c r="C472" s="14" t="s">
        <v>838</v>
      </c>
      <c r="D472" s="22"/>
      <c r="E472" s="15"/>
      <c r="F472" s="72"/>
      <c r="G472" s="25" t="str">
        <f>IF(D472="","",E472*F472)</f>
        <v/>
      </c>
    </row>
    <row r="473" spans="1:8" x14ac:dyDescent="0.6">
      <c r="A473" s="5"/>
      <c r="B473" s="63"/>
      <c r="C473" s="14"/>
      <c r="D473" s="15"/>
      <c r="E473" s="15"/>
      <c r="F473" s="69"/>
      <c r="G473" s="25" t="str">
        <f>IF(D473="","",E473*F473)</f>
        <v/>
      </c>
    </row>
    <row r="474" spans="1:8" x14ac:dyDescent="0.6">
      <c r="A474" s="5"/>
      <c r="B474" s="50" t="s">
        <v>109</v>
      </c>
      <c r="C474" s="14" t="s">
        <v>714</v>
      </c>
      <c r="D474" s="22" t="s">
        <v>90</v>
      </c>
      <c r="E474" s="26"/>
      <c r="F474" s="69"/>
      <c r="G474" s="25">
        <f>IF(D474="","",E474*F474)</f>
        <v>0</v>
      </c>
    </row>
    <row r="475" spans="1:8" x14ac:dyDescent="0.6">
      <c r="A475" s="5"/>
      <c r="B475" s="50"/>
      <c r="C475" s="14"/>
      <c r="D475" s="22"/>
      <c r="E475" s="26"/>
      <c r="F475" s="69"/>
      <c r="G475" s="25"/>
    </row>
    <row r="476" spans="1:8" x14ac:dyDescent="0.6">
      <c r="A476" s="5"/>
      <c r="B476" s="50" t="s">
        <v>112</v>
      </c>
      <c r="C476" s="14" t="s">
        <v>714</v>
      </c>
      <c r="D476" s="22" t="s">
        <v>90</v>
      </c>
      <c r="E476" s="26"/>
      <c r="F476" s="69"/>
      <c r="G476" s="25">
        <f>IF(D476="","",E476*F476)</f>
        <v>0</v>
      </c>
    </row>
    <row r="477" spans="1:8" x14ac:dyDescent="0.6">
      <c r="A477" s="5"/>
      <c r="B477" s="63"/>
      <c r="C477" s="152"/>
      <c r="D477" s="66"/>
      <c r="E477" s="66"/>
      <c r="F477" s="69"/>
      <c r="G477" s="25" t="str">
        <f>IF(D477="","",E477*F477)</f>
        <v/>
      </c>
    </row>
    <row r="478" spans="1:8" ht="26" x14ac:dyDescent="0.6">
      <c r="A478" s="5"/>
      <c r="B478" s="50" t="s">
        <v>839</v>
      </c>
      <c r="C478" s="14" t="s">
        <v>840</v>
      </c>
      <c r="D478" s="22" t="s">
        <v>62</v>
      </c>
      <c r="E478" s="15"/>
      <c r="F478" s="69"/>
      <c r="G478" s="25">
        <f>IF(D478="","",E478*F478)</f>
        <v>0</v>
      </c>
    </row>
    <row r="479" spans="1:8" x14ac:dyDescent="0.6">
      <c r="A479" s="5"/>
      <c r="B479" s="63"/>
      <c r="C479" s="152"/>
      <c r="D479" s="66"/>
      <c r="E479" s="15"/>
      <c r="F479" s="69"/>
      <c r="G479" s="25" t="str">
        <f>IF(D479="","",E479*F479)</f>
        <v/>
      </c>
    </row>
    <row r="480" spans="1:8" x14ac:dyDescent="0.6">
      <c r="A480" s="5"/>
      <c r="B480" s="50" t="s">
        <v>109</v>
      </c>
      <c r="C480" s="14" t="s">
        <v>714</v>
      </c>
      <c r="D480" s="22" t="s">
        <v>90</v>
      </c>
      <c r="E480" s="26"/>
      <c r="F480" s="69"/>
      <c r="G480" s="25">
        <f>IF(D480="","",E480*F480)</f>
        <v>0</v>
      </c>
    </row>
    <row r="481" spans="1:7" x14ac:dyDescent="0.6">
      <c r="A481" s="5"/>
      <c r="B481" s="50"/>
      <c r="C481" s="14"/>
      <c r="D481" s="22"/>
      <c r="E481" s="26"/>
      <c r="F481" s="69"/>
      <c r="G481" s="25"/>
    </row>
    <row r="482" spans="1:7" x14ac:dyDescent="0.6">
      <c r="A482" s="5"/>
      <c r="B482" s="50" t="s">
        <v>112</v>
      </c>
      <c r="C482" s="14" t="s">
        <v>714</v>
      </c>
      <c r="D482" s="22" t="s">
        <v>90</v>
      </c>
      <c r="E482" s="26"/>
      <c r="F482" s="69"/>
      <c r="G482" s="25">
        <f t="shared" ref="G482:G498" si="12">IF(D482="","",E482*F482)</f>
        <v>0</v>
      </c>
    </row>
    <row r="483" spans="1:7" x14ac:dyDescent="0.6">
      <c r="A483" s="5"/>
      <c r="B483" s="50"/>
      <c r="C483" s="14"/>
      <c r="D483" s="15"/>
      <c r="E483" s="15"/>
      <c r="F483" s="16"/>
      <c r="G483" s="17" t="str">
        <f t="shared" si="12"/>
        <v/>
      </c>
    </row>
    <row r="484" spans="1:7" ht="26" x14ac:dyDescent="0.6">
      <c r="A484" s="5"/>
      <c r="B484" s="50" t="s">
        <v>841</v>
      </c>
      <c r="C484" s="14" t="s">
        <v>842</v>
      </c>
      <c r="D484" s="22"/>
      <c r="E484" s="15"/>
      <c r="F484" s="16"/>
      <c r="G484" s="17" t="str">
        <f t="shared" si="12"/>
        <v/>
      </c>
    </row>
    <row r="485" spans="1:7" x14ac:dyDescent="0.6">
      <c r="A485" s="5"/>
      <c r="B485" s="50"/>
      <c r="C485" s="14"/>
      <c r="D485" s="15"/>
      <c r="E485" s="15"/>
      <c r="F485" s="16"/>
      <c r="G485" s="17" t="str">
        <f t="shared" si="12"/>
        <v/>
      </c>
    </row>
    <row r="486" spans="1:7" ht="26" x14ac:dyDescent="0.6">
      <c r="A486" s="5"/>
      <c r="B486" s="50" t="s">
        <v>843</v>
      </c>
      <c r="C486" s="14" t="s">
        <v>844</v>
      </c>
      <c r="D486" s="22" t="s">
        <v>90</v>
      </c>
      <c r="E486" s="15"/>
      <c r="F486" s="16"/>
      <c r="G486" s="25">
        <f t="shared" si="12"/>
        <v>0</v>
      </c>
    </row>
    <row r="487" spans="1:7" x14ac:dyDescent="0.6">
      <c r="A487" s="5"/>
      <c r="B487" s="63"/>
      <c r="C487" s="14"/>
      <c r="D487" s="15"/>
      <c r="E487" s="15"/>
      <c r="F487" s="16"/>
      <c r="G487" s="17" t="str">
        <f t="shared" si="12"/>
        <v/>
      </c>
    </row>
    <row r="488" spans="1:7" ht="26" x14ac:dyDescent="0.6">
      <c r="A488" s="5"/>
      <c r="B488" s="50" t="s">
        <v>845</v>
      </c>
      <c r="C488" s="14" t="s">
        <v>844</v>
      </c>
      <c r="D488" s="22" t="s">
        <v>90</v>
      </c>
      <c r="E488" s="23"/>
      <c r="F488" s="24"/>
      <c r="G488" s="25">
        <f t="shared" si="12"/>
        <v>0</v>
      </c>
    </row>
    <row r="489" spans="1:7" x14ac:dyDescent="0.6">
      <c r="A489" s="5"/>
      <c r="B489" s="63"/>
      <c r="C489" s="14"/>
      <c r="D489" s="15"/>
      <c r="E489" s="26"/>
      <c r="F489" s="16"/>
      <c r="G489" s="25" t="str">
        <f t="shared" si="12"/>
        <v/>
      </c>
    </row>
    <row r="490" spans="1:7" ht="26" x14ac:dyDescent="0.6">
      <c r="A490" s="5"/>
      <c r="B490" s="50" t="s">
        <v>846</v>
      </c>
      <c r="C490" s="14" t="s">
        <v>844</v>
      </c>
      <c r="D490" s="22" t="s">
        <v>90</v>
      </c>
      <c r="E490" s="26"/>
      <c r="F490" s="64"/>
      <c r="G490" s="25">
        <f t="shared" si="12"/>
        <v>0</v>
      </c>
    </row>
    <row r="491" spans="1:7" x14ac:dyDescent="0.6">
      <c r="A491" s="5"/>
      <c r="B491" s="63"/>
      <c r="C491" s="14"/>
      <c r="D491" s="15"/>
      <c r="E491" s="26"/>
      <c r="F491" s="16"/>
      <c r="G491" s="25" t="str">
        <f t="shared" si="12"/>
        <v/>
      </c>
    </row>
    <row r="492" spans="1:7" x14ac:dyDescent="0.6">
      <c r="A492" s="5"/>
      <c r="B492" s="50" t="s">
        <v>847</v>
      </c>
      <c r="C492" s="14" t="s">
        <v>570</v>
      </c>
      <c r="D492" s="22" t="s">
        <v>90</v>
      </c>
      <c r="E492" s="26"/>
      <c r="F492" s="67"/>
      <c r="G492" s="25">
        <f t="shared" si="12"/>
        <v>0</v>
      </c>
    </row>
    <row r="493" spans="1:7" x14ac:dyDescent="0.6">
      <c r="A493" s="5"/>
      <c r="B493" s="50"/>
      <c r="C493" s="14"/>
      <c r="D493" s="15"/>
      <c r="E493" s="26"/>
      <c r="F493" s="67"/>
      <c r="G493" s="25" t="str">
        <f t="shared" si="12"/>
        <v/>
      </c>
    </row>
    <row r="494" spans="1:7" ht="26" x14ac:dyDescent="0.6">
      <c r="A494" s="5"/>
      <c r="B494" s="50" t="s">
        <v>848</v>
      </c>
      <c r="C494" s="153" t="s">
        <v>849</v>
      </c>
      <c r="D494" s="22"/>
      <c r="E494" s="26"/>
      <c r="F494" s="69"/>
      <c r="G494" s="25" t="str">
        <f t="shared" si="12"/>
        <v/>
      </c>
    </row>
    <row r="495" spans="1:7" x14ac:dyDescent="0.6">
      <c r="A495" s="5"/>
      <c r="B495" s="63"/>
      <c r="C495" s="14"/>
      <c r="D495" s="15"/>
      <c r="E495" s="26"/>
      <c r="F495" s="67"/>
      <c r="G495" s="25" t="str">
        <f t="shared" si="12"/>
        <v/>
      </c>
    </row>
    <row r="496" spans="1:7" ht="26" x14ac:dyDescent="0.6">
      <c r="A496" s="5"/>
      <c r="B496" s="50" t="s">
        <v>850</v>
      </c>
      <c r="C496" s="14" t="s">
        <v>851</v>
      </c>
      <c r="D496" s="22" t="s">
        <v>90</v>
      </c>
      <c r="E496" s="26"/>
      <c r="F496" s="64"/>
      <c r="G496" s="25">
        <f t="shared" si="12"/>
        <v>0</v>
      </c>
    </row>
    <row r="497" spans="1:8" x14ac:dyDescent="0.6">
      <c r="A497" s="5"/>
      <c r="B497" s="63"/>
      <c r="C497" s="14"/>
      <c r="D497" s="15"/>
      <c r="E497" s="26"/>
      <c r="F497" s="16"/>
      <c r="G497" s="25" t="str">
        <f t="shared" si="12"/>
        <v/>
      </c>
    </row>
    <row r="498" spans="1:8" ht="26" x14ac:dyDescent="0.6">
      <c r="A498" s="5"/>
      <c r="B498" s="50" t="s">
        <v>852</v>
      </c>
      <c r="C498" s="14" t="s">
        <v>851</v>
      </c>
      <c r="D498" s="22" t="s">
        <v>400</v>
      </c>
      <c r="E498" s="26"/>
      <c r="F498" s="67"/>
      <c r="G498" s="25">
        <f t="shared" si="12"/>
        <v>0</v>
      </c>
    </row>
    <row r="499" spans="1:8" x14ac:dyDescent="0.6">
      <c r="A499" s="5"/>
      <c r="B499" s="63"/>
      <c r="C499" s="14"/>
      <c r="D499" s="15"/>
      <c r="E499" s="26"/>
      <c r="F499" s="67"/>
      <c r="G499" s="25"/>
    </row>
    <row r="500" spans="1:8" x14ac:dyDescent="0.6">
      <c r="A500" s="5"/>
      <c r="B500" s="63" t="s">
        <v>853</v>
      </c>
      <c r="C500" s="14" t="s">
        <v>854</v>
      </c>
      <c r="D500" s="22" t="s">
        <v>90</v>
      </c>
      <c r="E500" s="26"/>
      <c r="F500" s="67"/>
      <c r="G500" s="25"/>
    </row>
    <row r="501" spans="1:8" x14ac:dyDescent="0.6">
      <c r="A501" s="5"/>
      <c r="B501" s="63"/>
      <c r="C501" s="14"/>
      <c r="D501" s="15"/>
      <c r="E501" s="26"/>
      <c r="F501" s="67"/>
      <c r="G501" s="25"/>
    </row>
    <row r="502" spans="1:8" ht="13.5" x14ac:dyDescent="0.6">
      <c r="A502" s="5"/>
      <c r="B502" s="63" t="s">
        <v>855</v>
      </c>
      <c r="C502" s="14" t="s">
        <v>854</v>
      </c>
      <c r="D502" s="22" t="s">
        <v>400</v>
      </c>
      <c r="E502" s="26"/>
      <c r="F502" s="67"/>
      <c r="G502" s="25"/>
    </row>
    <row r="503" spans="1:8" x14ac:dyDescent="0.6">
      <c r="A503" s="5"/>
      <c r="B503" s="63"/>
      <c r="C503" s="14"/>
      <c r="D503" s="15"/>
      <c r="E503" s="26"/>
      <c r="F503" s="67"/>
      <c r="G503" s="25"/>
    </row>
    <row r="504" spans="1:8" ht="26" x14ac:dyDescent="0.6">
      <c r="A504" s="5"/>
      <c r="B504" s="63" t="s">
        <v>856</v>
      </c>
      <c r="C504" s="14" t="s">
        <v>857</v>
      </c>
      <c r="D504" s="22" t="s">
        <v>90</v>
      </c>
      <c r="E504" s="26"/>
      <c r="F504" s="67"/>
      <c r="G504" s="25"/>
    </row>
    <row r="505" spans="1:8" x14ac:dyDescent="0.6">
      <c r="A505" s="5"/>
      <c r="B505" s="63"/>
      <c r="C505" s="14"/>
      <c r="D505" s="15"/>
      <c r="E505" s="26"/>
      <c r="F505" s="67"/>
      <c r="G505" s="25"/>
    </row>
    <row r="506" spans="1:8" x14ac:dyDescent="0.6">
      <c r="A506" s="5"/>
      <c r="B506" s="50" t="s">
        <v>858</v>
      </c>
      <c r="C506" s="14" t="s">
        <v>648</v>
      </c>
      <c r="D506" s="22" t="s">
        <v>90</v>
      </c>
      <c r="E506" s="26"/>
      <c r="F506" s="64"/>
      <c r="G506" s="25">
        <f>IF(D506="","",E506*F506)</f>
        <v>0</v>
      </c>
    </row>
    <row r="507" spans="1:8" x14ac:dyDescent="0.6">
      <c r="A507" s="5"/>
      <c r="B507" s="63"/>
      <c r="C507" s="14"/>
      <c r="D507" s="15"/>
      <c r="E507" s="26"/>
      <c r="F507" s="16"/>
      <c r="G507" s="25" t="str">
        <f>IF(D507="","",E507*F507)</f>
        <v/>
      </c>
    </row>
    <row r="508" spans="1:8" x14ac:dyDescent="0.6">
      <c r="A508" s="5"/>
      <c r="B508" s="50" t="s">
        <v>109</v>
      </c>
      <c r="C508" s="14" t="s">
        <v>649</v>
      </c>
      <c r="D508" s="22" t="s">
        <v>90</v>
      </c>
      <c r="E508" s="26"/>
      <c r="F508" s="67"/>
      <c r="G508" s="25">
        <f>IF(D508="","",E508*F508)</f>
        <v>0</v>
      </c>
    </row>
    <row r="509" spans="1:8" x14ac:dyDescent="0.6">
      <c r="A509" s="5"/>
      <c r="B509" s="50"/>
      <c r="C509" s="14"/>
      <c r="D509" s="22"/>
      <c r="E509" s="26"/>
      <c r="F509" s="67"/>
      <c r="G509" s="25"/>
    </row>
    <row r="510" spans="1:8" x14ac:dyDescent="0.6">
      <c r="A510" s="5"/>
      <c r="B510" s="63" t="s">
        <v>112</v>
      </c>
      <c r="C510" s="14" t="s">
        <v>649</v>
      </c>
      <c r="D510" s="15"/>
      <c r="E510" s="26"/>
      <c r="F510" s="67"/>
      <c r="G510" s="25"/>
    </row>
    <row r="511" spans="1:8" x14ac:dyDescent="0.6">
      <c r="A511" s="5"/>
      <c r="B511" s="50"/>
      <c r="C511" s="14"/>
      <c r="D511" s="15"/>
      <c r="E511" s="15"/>
      <c r="F511" s="16"/>
      <c r="G511" s="17" t="str">
        <f t="shared" ref="G511:G518" si="13">IF(D511="","",E511*F511)</f>
        <v/>
      </c>
      <c r="H511" s="1"/>
    </row>
    <row r="512" spans="1:8" x14ac:dyDescent="0.6">
      <c r="A512" s="5"/>
      <c r="B512" s="95" t="s">
        <v>859</v>
      </c>
      <c r="C512" s="14" t="s">
        <v>860</v>
      </c>
      <c r="D512" s="22"/>
      <c r="E512" s="15"/>
      <c r="F512" s="16"/>
      <c r="G512" s="17" t="str">
        <f t="shared" si="13"/>
        <v/>
      </c>
      <c r="H512" s="1"/>
    </row>
    <row r="513" spans="1:8" x14ac:dyDescent="0.6">
      <c r="A513" s="5"/>
      <c r="B513" s="50"/>
      <c r="C513" s="14"/>
      <c r="D513" s="15"/>
      <c r="E513" s="15"/>
      <c r="F513" s="16"/>
      <c r="G513" s="17" t="str">
        <f t="shared" si="13"/>
        <v/>
      </c>
      <c r="H513" s="1"/>
    </row>
    <row r="514" spans="1:8" x14ac:dyDescent="0.6">
      <c r="A514" s="5"/>
      <c r="B514" s="50" t="s">
        <v>861</v>
      </c>
      <c r="C514" s="14" t="s">
        <v>862</v>
      </c>
      <c r="D514" s="22" t="s">
        <v>90</v>
      </c>
      <c r="E514" s="15"/>
      <c r="F514" s="16"/>
      <c r="G514" s="17">
        <f t="shared" si="13"/>
        <v>0</v>
      </c>
      <c r="H514" s="1"/>
    </row>
    <row r="515" spans="1:8" x14ac:dyDescent="0.6">
      <c r="A515" s="5"/>
      <c r="B515" s="63"/>
      <c r="C515" s="14"/>
      <c r="D515" s="15"/>
      <c r="E515" s="15"/>
      <c r="F515" s="16"/>
      <c r="G515" s="17" t="str">
        <f t="shared" si="13"/>
        <v/>
      </c>
      <c r="H515" s="1"/>
    </row>
    <row r="516" spans="1:8" x14ac:dyDescent="0.6">
      <c r="A516" s="5"/>
      <c r="B516" s="50" t="s">
        <v>863</v>
      </c>
      <c r="C516" s="14" t="s">
        <v>862</v>
      </c>
      <c r="D516" s="22" t="s">
        <v>90</v>
      </c>
      <c r="E516" s="23"/>
      <c r="F516" s="24"/>
      <c r="G516" s="25">
        <f t="shared" si="13"/>
        <v>0</v>
      </c>
      <c r="H516" s="1"/>
    </row>
    <row r="517" spans="1:8" x14ac:dyDescent="0.6">
      <c r="A517" s="5"/>
      <c r="B517" s="63"/>
      <c r="C517" s="14"/>
      <c r="D517" s="15"/>
      <c r="E517" s="26"/>
      <c r="F517" s="16"/>
      <c r="G517" s="25" t="str">
        <f t="shared" si="13"/>
        <v/>
      </c>
      <c r="H517" s="1"/>
    </row>
    <row r="518" spans="1:8" x14ac:dyDescent="0.6">
      <c r="A518" s="5"/>
      <c r="B518" s="50" t="s">
        <v>864</v>
      </c>
      <c r="C518" s="14" t="s">
        <v>862</v>
      </c>
      <c r="D518" s="22" t="s">
        <v>90</v>
      </c>
      <c r="E518" s="26"/>
      <c r="F518" s="64"/>
      <c r="G518" s="25">
        <f t="shared" si="13"/>
        <v>0</v>
      </c>
      <c r="H518" s="1"/>
    </row>
    <row r="519" spans="1:8" x14ac:dyDescent="0.6">
      <c r="A519" s="5"/>
      <c r="B519" s="50"/>
      <c r="C519" s="14"/>
      <c r="D519" s="22"/>
      <c r="E519" s="26"/>
      <c r="F519" s="64"/>
      <c r="G519" s="25"/>
      <c r="H519" s="1"/>
    </row>
    <row r="520" spans="1:8" x14ac:dyDescent="0.6">
      <c r="A520" s="5"/>
      <c r="B520" s="50" t="s">
        <v>865</v>
      </c>
      <c r="C520" s="14" t="s">
        <v>570</v>
      </c>
      <c r="D520" s="22" t="s">
        <v>90</v>
      </c>
      <c r="E520" s="26"/>
      <c r="F520" s="64"/>
      <c r="G520" s="25">
        <f>IF(D520="","",E520*F520)</f>
        <v>0</v>
      </c>
      <c r="H520" s="1"/>
    </row>
    <row r="521" spans="1:8" x14ac:dyDescent="0.6">
      <c r="A521" s="5"/>
      <c r="B521" s="63"/>
      <c r="C521" s="14"/>
      <c r="D521" s="15"/>
      <c r="E521" s="26"/>
      <c r="F521" s="16"/>
      <c r="G521" s="25" t="str">
        <f>IF(D521="","",E521*F521)</f>
        <v/>
      </c>
      <c r="H521" s="1"/>
    </row>
    <row r="522" spans="1:8" x14ac:dyDescent="0.6">
      <c r="A522" s="5"/>
      <c r="B522" s="63"/>
      <c r="C522" s="14"/>
      <c r="D522" s="15"/>
      <c r="E522" s="26"/>
      <c r="F522" s="16"/>
      <c r="G522" s="25"/>
      <c r="H522" s="1"/>
    </row>
    <row r="523" spans="1:8" s="28" customFormat="1" ht="19.5" customHeight="1" x14ac:dyDescent="0.6">
      <c r="B523" s="154" t="str">
        <f>$B$10</f>
        <v>C2.3</v>
      </c>
      <c r="C523" s="30" t="s">
        <v>78</v>
      </c>
      <c r="D523" s="31"/>
      <c r="E523" s="32"/>
      <c r="F523" s="31"/>
      <c r="G523" s="33">
        <f>SUM(G470:G522)</f>
        <v>0</v>
      </c>
      <c r="H523" s="34"/>
    </row>
    <row r="524" spans="1:8" x14ac:dyDescent="0.6">
      <c r="B524" s="367" t="str">
        <f>Client1</f>
        <v>Province of KwaZulu-Natal</v>
      </c>
      <c r="C524" s="367"/>
      <c r="D524" s="367"/>
      <c r="E524" s="365" t="str">
        <f>"Contract No. "&amp;ContractNo</f>
        <v>Contract No. ZNB00904/00000/00/HOD/INF/21/T</v>
      </c>
      <c r="F524" s="365"/>
      <c r="G524" s="365"/>
    </row>
    <row r="525" spans="1:8" x14ac:dyDescent="0.6">
      <c r="B525" s="367" t="str">
        <f>Client2</f>
        <v>Department of Transport</v>
      </c>
      <c r="C525" s="367"/>
      <c r="D525" s="367"/>
      <c r="E525" s="365"/>
      <c r="F525" s="365"/>
      <c r="G525" s="365"/>
    </row>
    <row r="526" spans="1:8" x14ac:dyDescent="0.6">
      <c r="B526" s="368"/>
      <c r="C526" s="368"/>
      <c r="D526" s="368"/>
      <c r="E526" s="366"/>
      <c r="F526" s="366"/>
      <c r="G526" s="366"/>
    </row>
    <row r="527" spans="1:8" x14ac:dyDescent="0.6">
      <c r="B527" s="376" t="s">
        <v>8</v>
      </c>
      <c r="C527" s="377"/>
      <c r="D527" s="377"/>
      <c r="E527" s="377"/>
      <c r="F527" s="377"/>
      <c r="G527" s="378" t="str">
        <f>$G$4</f>
        <v>CHAPTER C2.3</v>
      </c>
      <c r="H527" s="6"/>
    </row>
    <row r="528" spans="1:8" x14ac:dyDescent="0.6">
      <c r="B528" s="369" t="str">
        <f>ContractDescription</f>
        <v>THE CONSTRUCTION OF THE LOVU RIVER PEDESTRIAN BRIDGE NO.3383 IN THE DURBAN REGION</v>
      </c>
      <c r="C528" s="370"/>
      <c r="D528" s="370"/>
      <c r="E528" s="370"/>
      <c r="F528" s="370"/>
      <c r="G528" s="365"/>
      <c r="H528" s="8"/>
    </row>
    <row r="529" spans="1:8" x14ac:dyDescent="0.6">
      <c r="B529" s="369"/>
      <c r="C529" s="370"/>
      <c r="D529" s="370"/>
      <c r="E529" s="370"/>
      <c r="F529" s="370"/>
      <c r="G529" s="365"/>
      <c r="H529" s="8"/>
    </row>
    <row r="530" spans="1:8" x14ac:dyDescent="0.6">
      <c r="B530" s="371"/>
      <c r="C530" s="372"/>
      <c r="D530" s="372"/>
      <c r="E530" s="372"/>
      <c r="F530" s="372"/>
      <c r="G530" s="366"/>
      <c r="H530" s="8"/>
    </row>
    <row r="531" spans="1:8" s="9" customFormat="1" ht="24.95" customHeight="1" x14ac:dyDescent="0.6">
      <c r="B531" s="79" t="s">
        <v>9</v>
      </c>
      <c r="C531" s="11" t="s">
        <v>10</v>
      </c>
      <c r="D531" s="11" t="s">
        <v>11</v>
      </c>
      <c r="E531" s="11" t="s">
        <v>12</v>
      </c>
      <c r="F531" s="11" t="s">
        <v>13</v>
      </c>
      <c r="G531" s="11" t="s">
        <v>14</v>
      </c>
      <c r="H531" s="12"/>
    </row>
    <row r="532" spans="1:8" s="28" customFormat="1" ht="20.25" customHeight="1" x14ac:dyDescent="0.6">
      <c r="B532" s="85"/>
      <c r="C532" s="30" t="s">
        <v>79</v>
      </c>
      <c r="D532" s="31"/>
      <c r="E532" s="32"/>
      <c r="F532" s="31"/>
      <c r="G532" s="33">
        <f>G523</f>
        <v>0</v>
      </c>
      <c r="H532" s="34"/>
    </row>
    <row r="533" spans="1:8" x14ac:dyDescent="0.6">
      <c r="A533" s="5"/>
      <c r="B533" s="63"/>
      <c r="C533" s="14"/>
      <c r="D533" s="15"/>
      <c r="E533" s="26"/>
      <c r="F533" s="16"/>
      <c r="G533" s="25"/>
      <c r="H533" s="1"/>
    </row>
    <row r="534" spans="1:8" ht="26" x14ac:dyDescent="0.6">
      <c r="A534" s="5"/>
      <c r="B534" s="50" t="s">
        <v>866</v>
      </c>
      <c r="C534" s="14" t="s">
        <v>867</v>
      </c>
      <c r="D534" s="22"/>
      <c r="E534" s="26"/>
      <c r="F534" s="67"/>
      <c r="G534" s="25" t="str">
        <f t="shared" ref="G534:G548" si="14">IF(D534="","",E534*F534)</f>
        <v/>
      </c>
      <c r="H534" s="1"/>
    </row>
    <row r="535" spans="1:8" x14ac:dyDescent="0.6">
      <c r="A535" s="5"/>
      <c r="B535" s="50"/>
      <c r="C535" s="14"/>
      <c r="D535" s="15"/>
      <c r="E535" s="26"/>
      <c r="F535" s="67"/>
      <c r="G535" s="25" t="str">
        <f t="shared" si="14"/>
        <v/>
      </c>
      <c r="H535" s="1"/>
    </row>
    <row r="536" spans="1:8" x14ac:dyDescent="0.6">
      <c r="A536" s="5"/>
      <c r="B536" s="50" t="s">
        <v>868</v>
      </c>
      <c r="C536" s="153" t="s">
        <v>869</v>
      </c>
      <c r="D536" s="22"/>
      <c r="E536" s="26"/>
      <c r="F536" s="69"/>
      <c r="G536" s="25" t="str">
        <f t="shared" si="14"/>
        <v/>
      </c>
      <c r="H536" s="1"/>
    </row>
    <row r="537" spans="1:8" x14ac:dyDescent="0.6">
      <c r="A537" s="5"/>
      <c r="B537" s="63"/>
      <c r="C537" s="14"/>
      <c r="D537" s="15"/>
      <c r="E537" s="26"/>
      <c r="F537" s="67"/>
      <c r="G537" s="25" t="str">
        <f t="shared" si="14"/>
        <v/>
      </c>
      <c r="H537" s="1"/>
    </row>
    <row r="538" spans="1:8" ht="26" x14ac:dyDescent="0.6">
      <c r="A538" s="5"/>
      <c r="B538" s="50" t="s">
        <v>109</v>
      </c>
      <c r="C538" s="14" t="s">
        <v>761</v>
      </c>
      <c r="D538" s="22" t="s">
        <v>90</v>
      </c>
      <c r="E538" s="26"/>
      <c r="F538" s="64"/>
      <c r="G538" s="25">
        <f t="shared" si="14"/>
        <v>0</v>
      </c>
      <c r="H538" s="1"/>
    </row>
    <row r="539" spans="1:8" x14ac:dyDescent="0.6">
      <c r="A539" s="5"/>
      <c r="B539" s="63"/>
      <c r="C539" s="14"/>
      <c r="D539" s="15"/>
      <c r="E539" s="26"/>
      <c r="F539" s="67"/>
      <c r="G539" s="25" t="str">
        <f t="shared" si="14"/>
        <v/>
      </c>
      <c r="H539" s="1"/>
    </row>
    <row r="540" spans="1:8" ht="26" x14ac:dyDescent="0.6">
      <c r="A540" s="5"/>
      <c r="B540" s="50" t="s">
        <v>112</v>
      </c>
      <c r="C540" s="14" t="s">
        <v>761</v>
      </c>
      <c r="D540" s="22" t="s">
        <v>90</v>
      </c>
      <c r="E540" s="26"/>
      <c r="F540" s="16"/>
      <c r="G540" s="25">
        <f t="shared" si="14"/>
        <v>0</v>
      </c>
      <c r="H540" s="1"/>
    </row>
    <row r="541" spans="1:8" x14ac:dyDescent="0.6">
      <c r="A541" s="5"/>
      <c r="B541" s="63"/>
      <c r="C541" s="14"/>
      <c r="D541" s="15"/>
      <c r="E541" s="26"/>
      <c r="F541" s="16"/>
      <c r="G541" s="25" t="str">
        <f t="shared" si="14"/>
        <v/>
      </c>
      <c r="H541" s="1"/>
    </row>
    <row r="542" spans="1:8" x14ac:dyDescent="0.6">
      <c r="A542" s="5"/>
      <c r="B542" s="50" t="s">
        <v>870</v>
      </c>
      <c r="C542" s="14" t="s">
        <v>871</v>
      </c>
      <c r="D542" s="22"/>
      <c r="E542" s="26"/>
      <c r="F542" s="69"/>
      <c r="G542" s="25" t="str">
        <f t="shared" si="14"/>
        <v/>
      </c>
      <c r="H542" s="1"/>
    </row>
    <row r="543" spans="1:8" x14ac:dyDescent="0.6">
      <c r="A543" s="5"/>
      <c r="B543" s="63"/>
      <c r="C543" s="14"/>
      <c r="D543" s="15"/>
      <c r="E543" s="26"/>
      <c r="F543" s="69"/>
      <c r="G543" s="25" t="str">
        <f t="shared" si="14"/>
        <v/>
      </c>
      <c r="H543" s="1"/>
    </row>
    <row r="544" spans="1:8" x14ac:dyDescent="0.6">
      <c r="A544" s="5"/>
      <c r="B544" s="50" t="s">
        <v>872</v>
      </c>
      <c r="C544" s="14" t="s">
        <v>873</v>
      </c>
      <c r="D544" s="22" t="s">
        <v>62</v>
      </c>
      <c r="E544" s="26"/>
      <c r="F544" s="64"/>
      <c r="G544" s="25">
        <f t="shared" si="14"/>
        <v>0</v>
      </c>
      <c r="H544" s="1"/>
    </row>
    <row r="545" spans="1:8" x14ac:dyDescent="0.6">
      <c r="A545" s="5"/>
      <c r="B545" s="63"/>
      <c r="C545" s="14"/>
      <c r="D545" s="15"/>
      <c r="E545" s="26"/>
      <c r="F545" s="67"/>
      <c r="G545" s="25" t="str">
        <f t="shared" si="14"/>
        <v/>
      </c>
      <c r="H545" s="1"/>
    </row>
    <row r="546" spans="1:8" x14ac:dyDescent="0.6">
      <c r="A546" s="5"/>
      <c r="B546" s="50" t="s">
        <v>874</v>
      </c>
      <c r="C546" s="14" t="s">
        <v>873</v>
      </c>
      <c r="D546" s="22" t="s">
        <v>62</v>
      </c>
      <c r="E546" s="26"/>
      <c r="F546" s="16"/>
      <c r="G546" s="25">
        <f t="shared" si="14"/>
        <v>0</v>
      </c>
      <c r="H546" s="1"/>
    </row>
    <row r="547" spans="1:8" x14ac:dyDescent="0.6">
      <c r="A547" s="5"/>
      <c r="B547" s="63"/>
      <c r="C547" s="14"/>
      <c r="D547" s="15"/>
      <c r="E547" s="26"/>
      <c r="F547" s="27"/>
      <c r="G547" s="25" t="str">
        <f t="shared" si="14"/>
        <v/>
      </c>
      <c r="H547" s="1"/>
    </row>
    <row r="548" spans="1:8" x14ac:dyDescent="0.6">
      <c r="A548" s="5"/>
      <c r="B548" s="50" t="s">
        <v>875</v>
      </c>
      <c r="C548" s="14" t="s">
        <v>570</v>
      </c>
      <c r="D548" s="22" t="s">
        <v>62</v>
      </c>
      <c r="E548" s="26"/>
      <c r="F548" s="69"/>
      <c r="G548" s="25">
        <f t="shared" si="14"/>
        <v>0</v>
      </c>
      <c r="H548" s="1"/>
    </row>
    <row r="549" spans="1:8" x14ac:dyDescent="0.6">
      <c r="A549" s="5"/>
      <c r="B549" s="50"/>
      <c r="C549" s="14"/>
      <c r="D549" s="22"/>
      <c r="E549" s="26"/>
      <c r="F549" s="69"/>
      <c r="G549" s="25"/>
      <c r="H549" s="1"/>
    </row>
    <row r="550" spans="1:8" x14ac:dyDescent="0.6">
      <c r="A550" s="5"/>
      <c r="B550" s="50"/>
      <c r="C550" s="14"/>
      <c r="D550" s="22"/>
      <c r="E550" s="26"/>
      <c r="F550" s="69"/>
      <c r="G550" s="25"/>
      <c r="H550" s="1"/>
    </row>
    <row r="551" spans="1:8" x14ac:dyDescent="0.6">
      <c r="A551" s="5"/>
      <c r="B551" s="50"/>
      <c r="C551" s="14"/>
      <c r="D551" s="22"/>
      <c r="E551" s="26"/>
      <c r="F551" s="69"/>
      <c r="G551" s="25"/>
      <c r="H551" s="1"/>
    </row>
    <row r="552" spans="1:8" x14ac:dyDescent="0.6">
      <c r="A552" s="5"/>
      <c r="B552" s="50"/>
      <c r="C552" s="14"/>
      <c r="D552" s="22"/>
      <c r="E552" s="26"/>
      <c r="F552" s="69"/>
      <c r="G552" s="25"/>
      <c r="H552" s="1"/>
    </row>
    <row r="553" spans="1:8" x14ac:dyDescent="0.6">
      <c r="A553" s="5"/>
      <c r="B553" s="50"/>
      <c r="C553" s="14"/>
      <c r="D553" s="22"/>
      <c r="E553" s="26"/>
      <c r="F553" s="69"/>
      <c r="G553" s="25"/>
      <c r="H553" s="1"/>
    </row>
    <row r="554" spans="1:8" x14ac:dyDescent="0.6">
      <c r="A554" s="5"/>
      <c r="B554" s="50"/>
      <c r="C554" s="14"/>
      <c r="D554" s="22"/>
      <c r="E554" s="26"/>
      <c r="F554" s="69"/>
      <c r="G554" s="25"/>
      <c r="H554" s="1"/>
    </row>
    <row r="555" spans="1:8" x14ac:dyDescent="0.6">
      <c r="A555" s="5"/>
      <c r="B555" s="50"/>
      <c r="C555" s="14"/>
      <c r="D555" s="22"/>
      <c r="E555" s="26"/>
      <c r="F555" s="69"/>
      <c r="G555" s="25"/>
      <c r="H555" s="1"/>
    </row>
    <row r="556" spans="1:8" x14ac:dyDescent="0.6">
      <c r="A556" s="5"/>
      <c r="B556" s="50"/>
      <c r="C556" s="14"/>
      <c r="D556" s="22"/>
      <c r="E556" s="26"/>
      <c r="F556" s="69"/>
      <c r="G556" s="25"/>
      <c r="H556" s="1"/>
    </row>
    <row r="557" spans="1:8" x14ac:dyDescent="0.6">
      <c r="A557" s="5"/>
      <c r="B557" s="50"/>
      <c r="C557" s="14"/>
      <c r="D557" s="22"/>
      <c r="E557" s="26"/>
      <c r="F557" s="69"/>
      <c r="G557" s="25"/>
      <c r="H557" s="1"/>
    </row>
    <row r="558" spans="1:8" x14ac:dyDescent="0.6">
      <c r="A558" s="5"/>
      <c r="B558" s="50"/>
      <c r="C558" s="14"/>
      <c r="D558" s="22"/>
      <c r="E558" s="26"/>
      <c r="F558" s="69"/>
      <c r="G558" s="25"/>
      <c r="H558" s="1"/>
    </row>
    <row r="559" spans="1:8" x14ac:dyDescent="0.6">
      <c r="A559" s="5"/>
      <c r="B559" s="50"/>
      <c r="C559" s="14"/>
      <c r="D559" s="22"/>
      <c r="E559" s="26"/>
      <c r="F559" s="69"/>
      <c r="G559" s="25"/>
      <c r="H559" s="1"/>
    </row>
    <row r="560" spans="1:8" x14ac:dyDescent="0.6">
      <c r="A560" s="5"/>
      <c r="B560" s="50"/>
      <c r="C560" s="14"/>
      <c r="D560" s="22"/>
      <c r="E560" s="26"/>
      <c r="F560" s="69"/>
      <c r="G560" s="25"/>
      <c r="H560" s="1"/>
    </row>
    <row r="561" spans="1:8" x14ac:dyDescent="0.6">
      <c r="A561" s="5"/>
      <c r="B561" s="50"/>
      <c r="C561" s="14"/>
      <c r="D561" s="22"/>
      <c r="E561" s="26"/>
      <c r="F561" s="69"/>
      <c r="G561" s="25"/>
      <c r="H561" s="1"/>
    </row>
    <row r="562" spans="1:8" x14ac:dyDescent="0.6">
      <c r="A562" s="5"/>
      <c r="B562" s="50"/>
      <c r="C562" s="14"/>
      <c r="D562" s="22"/>
      <c r="E562" s="26"/>
      <c r="F562" s="69"/>
      <c r="G562" s="25"/>
      <c r="H562" s="1"/>
    </row>
    <row r="563" spans="1:8" x14ac:dyDescent="0.6">
      <c r="A563" s="5"/>
      <c r="B563" s="50"/>
      <c r="C563" s="14"/>
      <c r="D563" s="22"/>
      <c r="E563" s="26"/>
      <c r="F563" s="69"/>
      <c r="G563" s="25"/>
      <c r="H563" s="1"/>
    </row>
    <row r="564" spans="1:8" x14ac:dyDescent="0.6">
      <c r="A564" s="5"/>
      <c r="B564" s="50"/>
      <c r="C564" s="14"/>
      <c r="D564" s="22"/>
      <c r="E564" s="26"/>
      <c r="F564" s="69"/>
      <c r="G564" s="25"/>
      <c r="H564" s="1"/>
    </row>
    <row r="565" spans="1:8" x14ac:dyDescent="0.6">
      <c r="A565" s="5"/>
      <c r="B565" s="50"/>
      <c r="C565" s="14"/>
      <c r="D565" s="22"/>
      <c r="E565" s="26"/>
      <c r="F565" s="69"/>
      <c r="G565" s="25"/>
      <c r="H565" s="1"/>
    </row>
    <row r="566" spans="1:8" x14ac:dyDescent="0.6">
      <c r="A566" s="5"/>
      <c r="B566" s="50"/>
      <c r="C566" s="14"/>
      <c r="D566" s="22"/>
      <c r="E566" s="26"/>
      <c r="F566" s="69"/>
      <c r="G566" s="25"/>
      <c r="H566" s="1"/>
    </row>
    <row r="567" spans="1:8" x14ac:dyDescent="0.6">
      <c r="A567" s="5"/>
      <c r="B567" s="50"/>
      <c r="C567" s="14"/>
      <c r="D567" s="22"/>
      <c r="E567" s="26"/>
      <c r="F567" s="69"/>
      <c r="G567" s="25"/>
      <c r="H567" s="1"/>
    </row>
    <row r="568" spans="1:8" x14ac:dyDescent="0.6">
      <c r="A568" s="5"/>
      <c r="B568" s="50"/>
      <c r="C568" s="14"/>
      <c r="D568" s="22"/>
      <c r="E568" s="26"/>
      <c r="F568" s="69"/>
      <c r="G568" s="25"/>
      <c r="H568" s="1"/>
    </row>
    <row r="569" spans="1:8" x14ac:dyDescent="0.6">
      <c r="A569" s="5"/>
      <c r="B569" s="50"/>
      <c r="C569" s="14"/>
      <c r="D569" s="22"/>
      <c r="E569" s="26"/>
      <c r="F569" s="69"/>
      <c r="G569" s="25"/>
      <c r="H569" s="1"/>
    </row>
    <row r="570" spans="1:8" x14ac:dyDescent="0.6">
      <c r="A570" s="5"/>
      <c r="B570" s="50"/>
      <c r="C570" s="14"/>
      <c r="D570" s="22"/>
      <c r="E570" s="26"/>
      <c r="F570" s="69"/>
      <c r="G570" s="25"/>
      <c r="H570" s="1"/>
    </row>
    <row r="571" spans="1:8" x14ac:dyDescent="0.6">
      <c r="A571" s="5"/>
      <c r="B571" s="50"/>
      <c r="C571" s="14"/>
      <c r="D571" s="22"/>
      <c r="E571" s="26"/>
      <c r="F571" s="69"/>
      <c r="G571" s="25"/>
      <c r="H571" s="1"/>
    </row>
    <row r="572" spans="1:8" x14ac:dyDescent="0.6">
      <c r="A572" s="5"/>
      <c r="B572" s="50"/>
      <c r="C572" s="14"/>
      <c r="D572" s="22"/>
      <c r="E572" s="26"/>
      <c r="F572" s="69"/>
      <c r="G572" s="25"/>
      <c r="H572" s="1"/>
    </row>
    <row r="573" spans="1:8" x14ac:dyDescent="0.6">
      <c r="A573" s="5"/>
      <c r="B573" s="50"/>
      <c r="C573" s="14"/>
      <c r="D573" s="22"/>
      <c r="E573" s="26"/>
      <c r="F573" s="69"/>
      <c r="G573" s="25"/>
      <c r="H573" s="1"/>
    </row>
    <row r="574" spans="1:8" x14ac:dyDescent="0.6">
      <c r="A574" s="5"/>
      <c r="B574" s="50"/>
      <c r="C574" s="14"/>
      <c r="D574" s="22"/>
      <c r="E574" s="26"/>
      <c r="F574" s="69"/>
      <c r="G574" s="25"/>
      <c r="H574" s="1"/>
    </row>
    <row r="575" spans="1:8" x14ac:dyDescent="0.6">
      <c r="A575" s="5"/>
      <c r="B575" s="50"/>
      <c r="C575" s="14"/>
      <c r="D575" s="22"/>
      <c r="E575" s="26"/>
      <c r="F575" s="69"/>
      <c r="G575" s="25"/>
      <c r="H575" s="1"/>
    </row>
    <row r="576" spans="1:8" x14ac:dyDescent="0.6">
      <c r="A576" s="5"/>
      <c r="B576" s="50"/>
      <c r="C576" s="14"/>
      <c r="D576" s="22"/>
      <c r="E576" s="26"/>
      <c r="F576" s="69"/>
      <c r="G576" s="25"/>
      <c r="H576" s="1"/>
    </row>
    <row r="577" spans="1:8" x14ac:dyDescent="0.6">
      <c r="A577" s="5"/>
      <c r="B577" s="50"/>
      <c r="C577" s="14"/>
      <c r="D577" s="22"/>
      <c r="E577" s="26"/>
      <c r="F577" s="69"/>
      <c r="G577" s="25"/>
      <c r="H577" s="1"/>
    </row>
    <row r="578" spans="1:8" x14ac:dyDescent="0.6">
      <c r="A578" s="5"/>
      <c r="B578" s="50"/>
      <c r="C578" s="14"/>
      <c r="D578" s="22"/>
      <c r="E578" s="26"/>
      <c r="F578" s="69"/>
      <c r="G578" s="25"/>
      <c r="H578" s="1"/>
    </row>
    <row r="579" spans="1:8" x14ac:dyDescent="0.6">
      <c r="A579" s="5"/>
      <c r="B579" s="50"/>
      <c r="C579" s="14"/>
      <c r="D579" s="22"/>
      <c r="E579" s="26"/>
      <c r="F579" s="69"/>
      <c r="G579" s="25"/>
      <c r="H579" s="1"/>
    </row>
    <row r="580" spans="1:8" x14ac:dyDescent="0.6">
      <c r="A580" s="5"/>
      <c r="B580" s="50"/>
      <c r="C580" s="14"/>
      <c r="D580" s="22"/>
      <c r="E580" s="26"/>
      <c r="F580" s="69"/>
      <c r="G580" s="25"/>
      <c r="H580" s="1"/>
    </row>
    <row r="581" spans="1:8" x14ac:dyDescent="0.6">
      <c r="A581" s="5"/>
      <c r="B581" s="50"/>
      <c r="C581" s="14"/>
      <c r="D581" s="22"/>
      <c r="E581" s="26"/>
      <c r="F581" s="69"/>
      <c r="G581" s="25"/>
      <c r="H581" s="1"/>
    </row>
    <row r="582" spans="1:8" x14ac:dyDescent="0.6">
      <c r="A582" s="5"/>
      <c r="B582" s="50"/>
      <c r="C582" s="14"/>
      <c r="D582" s="22"/>
      <c r="E582" s="26"/>
      <c r="F582" s="69"/>
      <c r="G582" s="25"/>
      <c r="H582" s="1"/>
    </row>
    <row r="583" spans="1:8" x14ac:dyDescent="0.6">
      <c r="A583" s="5"/>
      <c r="B583" s="50"/>
      <c r="C583" s="14"/>
      <c r="D583" s="22"/>
      <c r="E583" s="26"/>
      <c r="F583" s="69"/>
      <c r="G583" s="25"/>
      <c r="H583" s="1"/>
    </row>
    <row r="584" spans="1:8" x14ac:dyDescent="0.6">
      <c r="A584" s="5"/>
      <c r="B584" s="50"/>
      <c r="C584" s="14"/>
      <c r="D584" s="22"/>
      <c r="E584" s="26"/>
      <c r="F584" s="69"/>
      <c r="G584" s="25"/>
      <c r="H584" s="1"/>
    </row>
    <row r="585" spans="1:8" x14ac:dyDescent="0.6">
      <c r="A585" s="5"/>
      <c r="B585" s="50"/>
      <c r="C585" s="14"/>
      <c r="D585" s="22"/>
      <c r="E585" s="26"/>
      <c r="F585" s="69"/>
      <c r="G585" s="25"/>
      <c r="H585" s="1"/>
    </row>
    <row r="586" spans="1:8" x14ac:dyDescent="0.6">
      <c r="A586" s="5"/>
      <c r="B586" s="50"/>
      <c r="C586" s="14"/>
      <c r="D586" s="22"/>
      <c r="E586" s="26"/>
      <c r="F586" s="69"/>
      <c r="G586" s="25"/>
      <c r="H586" s="1"/>
    </row>
    <row r="587" spans="1:8" x14ac:dyDescent="0.6">
      <c r="A587" s="5"/>
      <c r="B587" s="50"/>
      <c r="C587" s="14"/>
      <c r="D587" s="22"/>
      <c r="E587" s="26"/>
      <c r="F587" s="69"/>
      <c r="G587" s="25"/>
      <c r="H587" s="1"/>
    </row>
    <row r="588" spans="1:8" x14ac:dyDescent="0.6">
      <c r="A588" s="5"/>
      <c r="B588" s="50"/>
      <c r="C588" s="14"/>
      <c r="D588" s="22"/>
      <c r="E588" s="26"/>
      <c r="F588" s="69"/>
      <c r="G588" s="25"/>
      <c r="H588" s="1"/>
    </row>
    <row r="589" spans="1:8" x14ac:dyDescent="0.6">
      <c r="A589" s="5"/>
      <c r="B589" s="50"/>
      <c r="C589" s="14"/>
      <c r="D589" s="22"/>
      <c r="E589" s="26"/>
      <c r="F589" s="69"/>
      <c r="G589" s="25"/>
      <c r="H589" s="1"/>
    </row>
    <row r="590" spans="1:8" x14ac:dyDescent="0.6">
      <c r="A590" s="5"/>
      <c r="B590" s="50"/>
      <c r="C590" s="14"/>
      <c r="D590" s="22"/>
      <c r="E590" s="26"/>
      <c r="F590" s="69"/>
      <c r="G590" s="25"/>
      <c r="H590" s="1"/>
    </row>
    <row r="591" spans="1:8" s="28" customFormat="1" ht="24.95" customHeight="1" x14ac:dyDescent="0.6">
      <c r="B591" s="93" t="str">
        <f>$B$10</f>
        <v>C2.3</v>
      </c>
      <c r="C591" s="30" t="s">
        <v>173</v>
      </c>
      <c r="D591" s="31"/>
      <c r="E591" s="32"/>
      <c r="F591" s="31"/>
      <c r="G591" s="33">
        <f>SUM(G532:G590)</f>
        <v>0</v>
      </c>
      <c r="H591" s="34"/>
    </row>
  </sheetData>
  <mergeCells count="60">
    <mergeCell ref="E1:G1"/>
    <mergeCell ref="G4:G7"/>
    <mergeCell ref="B4:F4"/>
    <mergeCell ref="B5:F7"/>
    <mergeCell ref="B76:D76"/>
    <mergeCell ref="E76:G78"/>
    <mergeCell ref="B77:D77"/>
    <mergeCell ref="B78:D78"/>
    <mergeCell ref="B79:F79"/>
    <mergeCell ref="G79:G82"/>
    <mergeCell ref="B80:F82"/>
    <mergeCell ref="B139:D139"/>
    <mergeCell ref="E139:G141"/>
    <mergeCell ref="B140:D140"/>
    <mergeCell ref="B141:D141"/>
    <mergeCell ref="B142:F142"/>
    <mergeCell ref="G142:G145"/>
    <mergeCell ref="B143:F145"/>
    <mergeCell ref="B205:D205"/>
    <mergeCell ref="E205:G207"/>
    <mergeCell ref="B206:D206"/>
    <mergeCell ref="B207:D207"/>
    <mergeCell ref="B208:F208"/>
    <mergeCell ref="G208:G211"/>
    <mergeCell ref="B209:F211"/>
    <mergeCell ref="B268:D268"/>
    <mergeCell ref="E268:G270"/>
    <mergeCell ref="B269:D269"/>
    <mergeCell ref="B270:D270"/>
    <mergeCell ref="B271:F271"/>
    <mergeCell ref="G271:G274"/>
    <mergeCell ref="B272:F274"/>
    <mergeCell ref="B333:D333"/>
    <mergeCell ref="E333:G335"/>
    <mergeCell ref="B334:D334"/>
    <mergeCell ref="B335:D335"/>
    <mergeCell ref="B336:F336"/>
    <mergeCell ref="G336:G339"/>
    <mergeCell ref="B337:F339"/>
    <mergeCell ref="B396:D396"/>
    <mergeCell ref="E396:G398"/>
    <mergeCell ref="B397:D397"/>
    <mergeCell ref="B398:D398"/>
    <mergeCell ref="B399:F399"/>
    <mergeCell ref="G399:G402"/>
    <mergeCell ref="B400:F402"/>
    <mergeCell ref="B462:D462"/>
    <mergeCell ref="E462:G464"/>
    <mergeCell ref="B463:D463"/>
    <mergeCell ref="B464:D464"/>
    <mergeCell ref="B527:F527"/>
    <mergeCell ref="G527:G530"/>
    <mergeCell ref="B528:F530"/>
    <mergeCell ref="B465:F465"/>
    <mergeCell ref="G465:G468"/>
    <mergeCell ref="B466:F468"/>
    <mergeCell ref="B524:D524"/>
    <mergeCell ref="E524:G526"/>
    <mergeCell ref="B525:D525"/>
    <mergeCell ref="B526:D526"/>
  </mergeCells>
  <pageMargins left="0.43307086614173229" right="0.31496062992125984" top="0.43307086614173229" bottom="0.62992125984251968" header="0.35433070866141736" footer="0.31496062992125984"/>
  <pageSetup paperSize="9" scale="82" firstPageNumber="31" fitToHeight="0" orientation="portrait" cellComments="asDisplayed" useFirstPageNumber="1" r:id="rId1"/>
  <headerFooter alignWithMargins="0">
    <oddHeader xml:space="preserve">&amp;R&amp;"Arial,Bold Italic"
</oddHeader>
    <oddFooter xml:space="preserve">&amp;L&amp;"Arial,Bold"&amp;8_______________________________________________________________________________________________________________________
ZNT 4198/17T Standard Quotation Document Ver. 2019-09-02&amp;R&amp;"Arial,Bold"C&amp;P  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1">
    <pageSetUpPr fitToPage="1"/>
  </sheetPr>
  <dimension ref="B1:H75"/>
  <sheetViews>
    <sheetView view="pageBreakPreview" zoomScaleNormal="125" zoomScaleSheetLayoutView="100" zoomScalePageLayoutView="125" workbookViewId="0">
      <selection activeCell="E2" sqref="E1:E1048576"/>
    </sheetView>
  </sheetViews>
  <sheetFormatPr defaultColWidth="8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8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3"/>
    </row>
    <row r="4" spans="2:8" ht="12.75" customHeight="1" x14ac:dyDescent="0.6">
      <c r="B4" s="376" t="s">
        <v>8</v>
      </c>
      <c r="C4" s="377"/>
      <c r="D4" s="377"/>
      <c r="E4" s="377"/>
      <c r="F4" s="377"/>
      <c r="G4" s="383" t="str">
        <f>"CHAPTER "&amp;B10</f>
        <v>CHAPTER C2.4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84"/>
      <c r="H5" s="8"/>
    </row>
    <row r="6" spans="2:8" ht="12.75" customHeight="1" x14ac:dyDescent="0.6">
      <c r="B6" s="369"/>
      <c r="C6" s="370"/>
      <c r="D6" s="370"/>
      <c r="E6" s="370"/>
      <c r="F6" s="370"/>
      <c r="G6" s="384"/>
      <c r="H6" s="8"/>
    </row>
    <row r="7" spans="2:8" s="9" customFormat="1" ht="7.5" customHeight="1" x14ac:dyDescent="0.6">
      <c r="B7" s="371"/>
      <c r="C7" s="372"/>
      <c r="D7" s="372"/>
      <c r="E7" s="372"/>
      <c r="F7" s="372"/>
      <c r="G7" s="385"/>
      <c r="H7" s="12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13"/>
      <c r="C9" s="14"/>
      <c r="D9" s="15"/>
      <c r="E9" s="15"/>
      <c r="F9" s="16"/>
      <c r="G9" s="17" t="str">
        <f t="shared" ref="G9:G20" si="0">IF(D9="","",E9*F9)</f>
        <v/>
      </c>
      <c r="H9" s="18"/>
    </row>
    <row r="10" spans="2:8" x14ac:dyDescent="0.6">
      <c r="B10" s="77" t="s">
        <v>876</v>
      </c>
      <c r="C10" s="20" t="s">
        <v>877</v>
      </c>
      <c r="D10" s="15"/>
      <c r="E10" s="15"/>
      <c r="F10" s="16"/>
      <c r="G10" s="17" t="str">
        <f t="shared" si="0"/>
        <v/>
      </c>
      <c r="H10" s="18"/>
    </row>
    <row r="11" spans="2:8" x14ac:dyDescent="0.6">
      <c r="B11" s="50"/>
      <c r="C11" s="14"/>
      <c r="D11" s="15"/>
      <c r="E11" s="15"/>
      <c r="F11" s="16"/>
      <c r="G11" s="17" t="str">
        <f t="shared" si="0"/>
        <v/>
      </c>
      <c r="H11" s="18"/>
    </row>
    <row r="12" spans="2:8" x14ac:dyDescent="0.6">
      <c r="B12" s="63" t="s">
        <v>878</v>
      </c>
      <c r="C12" s="14" t="s">
        <v>879</v>
      </c>
      <c r="D12" s="15"/>
      <c r="E12" s="15"/>
      <c r="F12" s="16"/>
      <c r="G12" s="17" t="str">
        <f t="shared" si="0"/>
        <v/>
      </c>
      <c r="H12" s="18"/>
    </row>
    <row r="13" spans="2:8" x14ac:dyDescent="0.6">
      <c r="B13" s="63"/>
      <c r="C13" s="14"/>
      <c r="D13" s="15"/>
      <c r="E13" s="15"/>
      <c r="F13" s="16"/>
      <c r="G13" s="17" t="str">
        <f t="shared" si="0"/>
        <v/>
      </c>
      <c r="H13" s="18"/>
    </row>
    <row r="14" spans="2:8" ht="13.5" x14ac:dyDescent="0.6">
      <c r="B14" s="50" t="s">
        <v>596</v>
      </c>
      <c r="C14" s="14" t="s">
        <v>616</v>
      </c>
      <c r="D14" s="22" t="s">
        <v>400</v>
      </c>
      <c r="E14" s="23"/>
      <c r="F14" s="24"/>
      <c r="G14" s="25">
        <f t="shared" si="0"/>
        <v>0</v>
      </c>
      <c r="H14" s="62"/>
    </row>
    <row r="15" spans="2:8" x14ac:dyDescent="0.6">
      <c r="B15" s="63"/>
      <c r="C15" s="14"/>
      <c r="D15" s="15"/>
      <c r="E15" s="26"/>
      <c r="F15" s="16"/>
      <c r="G15" s="25" t="str">
        <f t="shared" si="0"/>
        <v/>
      </c>
      <c r="H15" s="18"/>
    </row>
    <row r="16" spans="2:8" ht="13.5" x14ac:dyDescent="0.6">
      <c r="B16" s="50" t="s">
        <v>880</v>
      </c>
      <c r="C16" s="14" t="s">
        <v>618</v>
      </c>
      <c r="D16" s="22" t="s">
        <v>400</v>
      </c>
      <c r="E16" s="26"/>
      <c r="F16" s="64"/>
      <c r="G16" s="25">
        <f t="shared" si="0"/>
        <v>0</v>
      </c>
      <c r="H16" s="18"/>
    </row>
    <row r="17" spans="2:8" x14ac:dyDescent="0.6">
      <c r="B17" s="63"/>
      <c r="C17" s="14"/>
      <c r="D17" s="15"/>
      <c r="E17" s="26"/>
      <c r="F17" s="16"/>
      <c r="G17" s="25" t="str">
        <f t="shared" si="0"/>
        <v/>
      </c>
      <c r="H17" s="65"/>
    </row>
    <row r="18" spans="2:8" ht="13.5" x14ac:dyDescent="0.6">
      <c r="B18" s="50" t="s">
        <v>881</v>
      </c>
      <c r="C18" s="153" t="s">
        <v>620</v>
      </c>
      <c r="D18" s="22" t="s">
        <v>400</v>
      </c>
      <c r="E18" s="26"/>
      <c r="F18" s="67"/>
      <c r="G18" s="25">
        <f t="shared" si="0"/>
        <v>0</v>
      </c>
      <c r="H18" s="68"/>
    </row>
    <row r="19" spans="2:8" x14ac:dyDescent="0.6">
      <c r="B19" s="63"/>
      <c r="C19" s="152"/>
      <c r="D19" s="66"/>
      <c r="E19" s="26"/>
      <c r="F19" s="67"/>
      <c r="G19" s="25" t="str">
        <f t="shared" si="0"/>
        <v/>
      </c>
      <c r="H19" s="68"/>
    </row>
    <row r="20" spans="2:8" x14ac:dyDescent="0.6">
      <c r="B20" s="50" t="s">
        <v>882</v>
      </c>
      <c r="C20" s="14" t="s">
        <v>622</v>
      </c>
      <c r="D20" s="22"/>
      <c r="E20" s="26"/>
      <c r="F20" s="69"/>
      <c r="G20" s="25" t="str">
        <f t="shared" si="0"/>
        <v/>
      </c>
      <c r="H20" s="68"/>
    </row>
    <row r="21" spans="2:8" x14ac:dyDescent="0.6">
      <c r="B21" s="50"/>
      <c r="C21" s="153"/>
      <c r="D21" s="22"/>
      <c r="E21" s="26"/>
      <c r="F21" s="69"/>
      <c r="G21" s="25"/>
      <c r="H21" s="68"/>
    </row>
    <row r="22" spans="2:8" x14ac:dyDescent="0.6">
      <c r="B22" s="50" t="s">
        <v>883</v>
      </c>
      <c r="C22" s="153" t="s">
        <v>624</v>
      </c>
      <c r="D22" s="22"/>
      <c r="E22" s="26"/>
      <c r="F22" s="69"/>
      <c r="G22" s="25"/>
      <c r="H22" s="68"/>
    </row>
    <row r="23" spans="2:8" x14ac:dyDescent="0.6">
      <c r="B23" s="63"/>
      <c r="C23" s="152"/>
      <c r="D23" s="66"/>
      <c r="E23" s="26"/>
      <c r="F23" s="67"/>
      <c r="G23" s="25" t="str">
        <f t="shared" ref="G23:G54" si="1">IF(D23="","",E23*F23)</f>
        <v/>
      </c>
      <c r="H23" s="68"/>
    </row>
    <row r="24" spans="2:8" ht="13.5" x14ac:dyDescent="0.6">
      <c r="B24" s="50" t="s">
        <v>109</v>
      </c>
      <c r="C24" s="14" t="s">
        <v>884</v>
      </c>
      <c r="D24" s="22" t="s">
        <v>400</v>
      </c>
      <c r="E24" s="26"/>
      <c r="F24" s="64"/>
      <c r="G24" s="25">
        <f t="shared" si="1"/>
        <v>0</v>
      </c>
      <c r="H24" s="68"/>
    </row>
    <row r="25" spans="2:8" x14ac:dyDescent="0.6">
      <c r="B25" s="63"/>
      <c r="C25" s="14"/>
      <c r="D25" s="15"/>
      <c r="E25" s="26"/>
      <c r="F25" s="67"/>
      <c r="G25" s="25" t="str">
        <f t="shared" si="1"/>
        <v/>
      </c>
      <c r="H25" s="68"/>
    </row>
    <row r="26" spans="2:8" ht="13.5" x14ac:dyDescent="0.6">
      <c r="B26" s="50" t="s">
        <v>112</v>
      </c>
      <c r="C26" s="153" t="s">
        <v>626</v>
      </c>
      <c r="D26" s="22" t="s">
        <v>400</v>
      </c>
      <c r="E26" s="26"/>
      <c r="F26" s="16"/>
      <c r="G26" s="25">
        <f t="shared" si="1"/>
        <v>0</v>
      </c>
      <c r="H26" s="18"/>
    </row>
    <row r="27" spans="2:8" x14ac:dyDescent="0.6">
      <c r="B27" s="63"/>
      <c r="C27" s="14"/>
      <c r="D27" s="15"/>
      <c r="E27" s="26"/>
      <c r="F27" s="16"/>
      <c r="G27" s="25" t="str">
        <f t="shared" si="1"/>
        <v/>
      </c>
      <c r="H27" s="18"/>
    </row>
    <row r="28" spans="2:8" ht="26" x14ac:dyDescent="0.6">
      <c r="B28" s="50" t="s">
        <v>885</v>
      </c>
      <c r="C28" s="14" t="s">
        <v>886</v>
      </c>
      <c r="D28" s="22"/>
      <c r="E28" s="26"/>
      <c r="F28" s="69"/>
      <c r="G28" s="25" t="str">
        <f t="shared" si="1"/>
        <v/>
      </c>
      <c r="H28" s="62"/>
    </row>
    <row r="29" spans="2:8" x14ac:dyDescent="0.6">
      <c r="B29" s="63"/>
      <c r="C29" s="14"/>
      <c r="D29" s="15"/>
      <c r="E29" s="26"/>
      <c r="F29" s="69"/>
      <c r="G29" s="25" t="str">
        <f t="shared" si="1"/>
        <v/>
      </c>
      <c r="H29" s="18"/>
    </row>
    <row r="30" spans="2:8" ht="13.5" x14ac:dyDescent="0.6">
      <c r="B30" s="50" t="s">
        <v>887</v>
      </c>
      <c r="C30" s="14" t="s">
        <v>888</v>
      </c>
      <c r="D30" s="22" t="s">
        <v>400</v>
      </c>
      <c r="E30" s="26"/>
      <c r="F30" s="64"/>
      <c r="G30" s="25">
        <f t="shared" si="1"/>
        <v>0</v>
      </c>
      <c r="H30" s="18"/>
    </row>
    <row r="31" spans="2:8" x14ac:dyDescent="0.6">
      <c r="B31" s="63"/>
      <c r="C31" s="14"/>
      <c r="D31" s="15"/>
      <c r="E31" s="26"/>
      <c r="F31" s="27"/>
      <c r="G31" s="25" t="str">
        <f t="shared" si="1"/>
        <v/>
      </c>
      <c r="H31" s="18"/>
    </row>
    <row r="32" spans="2:8" ht="26" x14ac:dyDescent="0.6">
      <c r="B32" s="50" t="s">
        <v>889</v>
      </c>
      <c r="C32" s="14" t="s">
        <v>890</v>
      </c>
      <c r="D32" s="22" t="s">
        <v>400</v>
      </c>
      <c r="E32" s="26"/>
      <c r="F32" s="27"/>
      <c r="G32" s="25">
        <f t="shared" si="1"/>
        <v>0</v>
      </c>
      <c r="H32" s="18"/>
    </row>
    <row r="33" spans="2:8" x14ac:dyDescent="0.6">
      <c r="B33" s="63"/>
      <c r="C33" s="14"/>
      <c r="D33" s="15"/>
      <c r="E33" s="26"/>
      <c r="F33" s="27"/>
      <c r="G33" s="25" t="str">
        <f t="shared" si="1"/>
        <v/>
      </c>
      <c r="H33" s="18"/>
    </row>
    <row r="34" spans="2:8" ht="26" x14ac:dyDescent="0.6">
      <c r="B34" s="50" t="s">
        <v>891</v>
      </c>
      <c r="C34" s="153" t="s">
        <v>892</v>
      </c>
      <c r="D34" s="22"/>
      <c r="E34" s="26"/>
      <c r="F34" s="69"/>
      <c r="G34" s="25" t="str">
        <f t="shared" si="1"/>
        <v/>
      </c>
      <c r="H34" s="62"/>
    </row>
    <row r="35" spans="2:8" x14ac:dyDescent="0.6">
      <c r="B35" s="63"/>
      <c r="C35" s="14"/>
      <c r="D35" s="15"/>
      <c r="E35" s="26"/>
      <c r="F35" s="27"/>
      <c r="G35" s="25" t="str">
        <f t="shared" si="1"/>
        <v/>
      </c>
      <c r="H35" s="18"/>
    </row>
    <row r="36" spans="2:8" x14ac:dyDescent="0.6">
      <c r="B36" s="50" t="s">
        <v>893</v>
      </c>
      <c r="C36" s="14" t="s">
        <v>894</v>
      </c>
      <c r="D36" s="22" t="s">
        <v>62</v>
      </c>
      <c r="E36" s="26"/>
      <c r="F36" s="64"/>
      <c r="G36" s="25">
        <f t="shared" si="1"/>
        <v>0</v>
      </c>
      <c r="H36" s="18"/>
    </row>
    <row r="37" spans="2:8" x14ac:dyDescent="0.6">
      <c r="B37" s="63"/>
      <c r="C37" s="14"/>
      <c r="D37" s="15"/>
      <c r="E37" s="15"/>
      <c r="F37" s="16"/>
      <c r="G37" s="25" t="str">
        <f t="shared" si="1"/>
        <v/>
      </c>
      <c r="H37" s="18"/>
    </row>
    <row r="38" spans="2:8" ht="26" x14ac:dyDescent="0.6">
      <c r="B38" s="50" t="s">
        <v>895</v>
      </c>
      <c r="C38" s="14" t="s">
        <v>896</v>
      </c>
      <c r="D38" s="22" t="s">
        <v>62</v>
      </c>
      <c r="E38" s="15"/>
      <c r="F38" s="69"/>
      <c r="G38" s="25">
        <f t="shared" si="1"/>
        <v>0</v>
      </c>
      <c r="H38" s="18"/>
    </row>
    <row r="39" spans="2:8" x14ac:dyDescent="0.6">
      <c r="B39" s="63"/>
      <c r="C39" s="14"/>
      <c r="D39" s="15"/>
      <c r="E39" s="15"/>
      <c r="F39" s="69"/>
      <c r="G39" s="25" t="str">
        <f t="shared" si="1"/>
        <v/>
      </c>
      <c r="H39" s="18"/>
    </row>
    <row r="40" spans="2:8" x14ac:dyDescent="0.6">
      <c r="B40" s="50" t="s">
        <v>897</v>
      </c>
      <c r="C40" s="153" t="s">
        <v>898</v>
      </c>
      <c r="D40" s="22" t="s">
        <v>62</v>
      </c>
      <c r="E40" s="15"/>
      <c r="F40" s="69"/>
      <c r="G40" s="25">
        <f t="shared" si="1"/>
        <v>0</v>
      </c>
      <c r="H40" s="18"/>
    </row>
    <row r="41" spans="2:8" x14ac:dyDescent="0.6">
      <c r="B41" s="63"/>
      <c r="C41" s="14"/>
      <c r="D41" s="15"/>
      <c r="E41" s="15"/>
      <c r="F41" s="69"/>
      <c r="G41" s="25" t="str">
        <f t="shared" si="1"/>
        <v/>
      </c>
      <c r="H41" s="18"/>
    </row>
    <row r="42" spans="2:8" x14ac:dyDescent="0.6">
      <c r="B42" s="50" t="s">
        <v>899</v>
      </c>
      <c r="C42" s="14" t="s">
        <v>648</v>
      </c>
      <c r="D42" s="22"/>
      <c r="E42" s="15"/>
      <c r="F42" s="72"/>
      <c r="G42" s="25" t="str">
        <f t="shared" si="1"/>
        <v/>
      </c>
      <c r="H42" s="18"/>
    </row>
    <row r="43" spans="2:8" x14ac:dyDescent="0.6">
      <c r="B43" s="63"/>
      <c r="C43" s="14"/>
      <c r="D43" s="15"/>
      <c r="E43" s="15"/>
      <c r="F43" s="69"/>
      <c r="G43" s="25" t="str">
        <f t="shared" si="1"/>
        <v/>
      </c>
      <c r="H43" s="18"/>
    </row>
    <row r="44" spans="2:8" x14ac:dyDescent="0.6">
      <c r="B44" s="50" t="s">
        <v>109</v>
      </c>
      <c r="C44" s="14" t="s">
        <v>649</v>
      </c>
      <c r="D44" s="22" t="s">
        <v>62</v>
      </c>
      <c r="E44" s="66"/>
      <c r="F44" s="69"/>
      <c r="G44" s="25">
        <f t="shared" si="1"/>
        <v>0</v>
      </c>
      <c r="H44" s="68"/>
    </row>
    <row r="45" spans="2:8" x14ac:dyDescent="0.6">
      <c r="B45" s="63"/>
      <c r="C45" s="14"/>
      <c r="D45" s="15"/>
      <c r="E45" s="15"/>
      <c r="F45" s="69"/>
      <c r="G45" s="25" t="str">
        <f t="shared" si="1"/>
        <v/>
      </c>
      <c r="H45" s="18"/>
    </row>
    <row r="46" spans="2:8" x14ac:dyDescent="0.6">
      <c r="B46" s="50" t="s">
        <v>112</v>
      </c>
      <c r="C46" s="153" t="s">
        <v>649</v>
      </c>
      <c r="D46" s="22" t="s">
        <v>90</v>
      </c>
      <c r="E46" s="66"/>
      <c r="F46" s="69"/>
      <c r="G46" s="25">
        <f t="shared" si="1"/>
        <v>0</v>
      </c>
      <c r="H46" s="18"/>
    </row>
    <row r="47" spans="2:8" x14ac:dyDescent="0.6">
      <c r="B47" s="50"/>
      <c r="C47" s="153"/>
      <c r="D47" s="22"/>
      <c r="E47" s="66"/>
      <c r="F47" s="69"/>
      <c r="G47" s="25" t="str">
        <f t="shared" si="1"/>
        <v/>
      </c>
      <c r="H47" s="18"/>
    </row>
    <row r="48" spans="2:8" x14ac:dyDescent="0.6">
      <c r="B48" s="50"/>
      <c r="C48" s="153"/>
      <c r="D48" s="22"/>
      <c r="E48" s="66"/>
      <c r="F48" s="69"/>
      <c r="G48" s="25" t="str">
        <f t="shared" si="1"/>
        <v/>
      </c>
      <c r="H48" s="18"/>
    </row>
    <row r="49" spans="2:8" x14ac:dyDescent="0.6">
      <c r="B49" s="50"/>
      <c r="C49" s="153"/>
      <c r="D49" s="22"/>
      <c r="E49" s="66"/>
      <c r="F49" s="69"/>
      <c r="G49" s="25" t="str">
        <f t="shared" si="1"/>
        <v/>
      </c>
      <c r="H49" s="18"/>
    </row>
    <row r="50" spans="2:8" x14ac:dyDescent="0.6">
      <c r="B50" s="50"/>
      <c r="C50" s="153"/>
      <c r="D50" s="22"/>
      <c r="E50" s="66"/>
      <c r="F50" s="69"/>
      <c r="G50" s="25" t="str">
        <f t="shared" si="1"/>
        <v/>
      </c>
      <c r="H50" s="18"/>
    </row>
    <row r="51" spans="2:8" x14ac:dyDescent="0.6">
      <c r="B51" s="50"/>
      <c r="C51" s="153"/>
      <c r="D51" s="22"/>
      <c r="E51" s="66"/>
      <c r="F51" s="69"/>
      <c r="G51" s="25" t="str">
        <f t="shared" si="1"/>
        <v/>
      </c>
      <c r="H51" s="18"/>
    </row>
    <row r="52" spans="2:8" x14ac:dyDescent="0.6">
      <c r="B52" s="50"/>
      <c r="C52" s="153"/>
      <c r="D52" s="22"/>
      <c r="E52" s="66"/>
      <c r="F52" s="69"/>
      <c r="G52" s="25" t="str">
        <f t="shared" si="1"/>
        <v/>
      </c>
      <c r="H52" s="18"/>
    </row>
    <row r="53" spans="2:8" x14ac:dyDescent="0.6">
      <c r="B53" s="50"/>
      <c r="C53" s="153"/>
      <c r="D53" s="22"/>
      <c r="E53" s="66"/>
      <c r="F53" s="69"/>
      <c r="G53" s="25" t="str">
        <f t="shared" si="1"/>
        <v/>
      </c>
      <c r="H53" s="18"/>
    </row>
    <row r="54" spans="2:8" x14ac:dyDescent="0.6">
      <c r="B54" s="50"/>
      <c r="C54" s="153"/>
      <c r="D54" s="22"/>
      <c r="E54" s="66"/>
      <c r="F54" s="69"/>
      <c r="G54" s="25" t="str">
        <f t="shared" si="1"/>
        <v/>
      </c>
      <c r="H54" s="18"/>
    </row>
    <row r="55" spans="2:8" x14ac:dyDescent="0.6">
      <c r="B55" s="50"/>
      <c r="C55" s="153"/>
      <c r="D55" s="22"/>
      <c r="E55" s="66"/>
      <c r="F55" s="69"/>
      <c r="G55" s="25" t="str">
        <f t="shared" ref="G55:G74" si="2">IF(D55="","",E55*F55)</f>
        <v/>
      </c>
      <c r="H55" s="18"/>
    </row>
    <row r="56" spans="2:8" x14ac:dyDescent="0.6">
      <c r="B56" s="50"/>
      <c r="C56" s="153"/>
      <c r="D56" s="22"/>
      <c r="E56" s="66"/>
      <c r="F56" s="69"/>
      <c r="G56" s="25" t="str">
        <f t="shared" si="2"/>
        <v/>
      </c>
      <c r="H56" s="18"/>
    </row>
    <row r="57" spans="2:8" x14ac:dyDescent="0.6">
      <c r="B57" s="50"/>
      <c r="C57" s="153"/>
      <c r="D57" s="22"/>
      <c r="E57" s="66"/>
      <c r="F57" s="69"/>
      <c r="G57" s="25" t="str">
        <f t="shared" si="2"/>
        <v/>
      </c>
      <c r="H57" s="18"/>
    </row>
    <row r="58" spans="2:8" x14ac:dyDescent="0.6">
      <c r="B58" s="50"/>
      <c r="C58" s="153"/>
      <c r="D58" s="22"/>
      <c r="E58" s="66"/>
      <c r="F58" s="69"/>
      <c r="G58" s="25" t="str">
        <f t="shared" si="2"/>
        <v/>
      </c>
      <c r="H58" s="18"/>
    </row>
    <row r="59" spans="2:8" x14ac:dyDescent="0.6">
      <c r="B59" s="50"/>
      <c r="C59" s="153"/>
      <c r="D59" s="22"/>
      <c r="E59" s="66"/>
      <c r="F59" s="69"/>
      <c r="G59" s="25" t="str">
        <f t="shared" si="2"/>
        <v/>
      </c>
      <c r="H59" s="18"/>
    </row>
    <row r="60" spans="2:8" x14ac:dyDescent="0.6">
      <c r="B60" s="50"/>
      <c r="C60" s="153"/>
      <c r="D60" s="22"/>
      <c r="E60" s="66"/>
      <c r="F60" s="69"/>
      <c r="G60" s="25" t="str">
        <f t="shared" si="2"/>
        <v/>
      </c>
      <c r="H60" s="18"/>
    </row>
    <row r="61" spans="2:8" x14ac:dyDescent="0.6">
      <c r="B61" s="50"/>
      <c r="C61" s="153"/>
      <c r="D61" s="22"/>
      <c r="E61" s="66"/>
      <c r="F61" s="69"/>
      <c r="G61" s="25" t="str">
        <f t="shared" si="2"/>
        <v/>
      </c>
      <c r="H61" s="18"/>
    </row>
    <row r="62" spans="2:8" x14ac:dyDescent="0.6">
      <c r="B62" s="50"/>
      <c r="C62" s="153"/>
      <c r="D62" s="22"/>
      <c r="E62" s="66"/>
      <c r="F62" s="69"/>
      <c r="G62" s="25" t="str">
        <f t="shared" si="2"/>
        <v/>
      </c>
      <c r="H62" s="18"/>
    </row>
    <row r="63" spans="2:8" x14ac:dyDescent="0.6">
      <c r="B63" s="50"/>
      <c r="C63" s="153"/>
      <c r="D63" s="22"/>
      <c r="E63" s="66"/>
      <c r="F63" s="69"/>
      <c r="G63" s="25" t="str">
        <f t="shared" si="2"/>
        <v/>
      </c>
      <c r="H63" s="18"/>
    </row>
    <row r="64" spans="2:8" x14ac:dyDescent="0.6">
      <c r="B64" s="50"/>
      <c r="C64" s="153"/>
      <c r="D64" s="22"/>
      <c r="E64" s="66"/>
      <c r="F64" s="69"/>
      <c r="G64" s="25" t="str">
        <f t="shared" si="2"/>
        <v/>
      </c>
      <c r="H64" s="18"/>
    </row>
    <row r="65" spans="2:8" x14ac:dyDescent="0.6">
      <c r="B65" s="50"/>
      <c r="C65" s="153"/>
      <c r="D65" s="22"/>
      <c r="E65" s="66"/>
      <c r="F65" s="69"/>
      <c r="G65" s="25" t="str">
        <f t="shared" si="2"/>
        <v/>
      </c>
      <c r="H65" s="18"/>
    </row>
    <row r="66" spans="2:8" x14ac:dyDescent="0.6">
      <c r="B66" s="50"/>
      <c r="C66" s="153"/>
      <c r="D66" s="22"/>
      <c r="E66" s="66"/>
      <c r="F66" s="69"/>
      <c r="G66" s="25" t="str">
        <f t="shared" si="2"/>
        <v/>
      </c>
      <c r="H66" s="18"/>
    </row>
    <row r="67" spans="2:8" x14ac:dyDescent="0.6">
      <c r="B67" s="50"/>
      <c r="C67" s="153"/>
      <c r="D67" s="22"/>
      <c r="E67" s="66"/>
      <c r="F67" s="69"/>
      <c r="G67" s="25" t="str">
        <f t="shared" si="2"/>
        <v/>
      </c>
      <c r="H67" s="18"/>
    </row>
    <row r="68" spans="2:8" x14ac:dyDescent="0.6">
      <c r="B68" s="50"/>
      <c r="C68" s="153"/>
      <c r="D68" s="22"/>
      <c r="E68" s="66"/>
      <c r="F68" s="69"/>
      <c r="G68" s="25" t="str">
        <f t="shared" si="2"/>
        <v/>
      </c>
      <c r="H68" s="18"/>
    </row>
    <row r="69" spans="2:8" x14ac:dyDescent="0.6">
      <c r="B69" s="50"/>
      <c r="C69" s="153"/>
      <c r="D69" s="22"/>
      <c r="E69" s="66"/>
      <c r="F69" s="69"/>
      <c r="G69" s="25" t="str">
        <f t="shared" si="2"/>
        <v/>
      </c>
      <c r="H69" s="18"/>
    </row>
    <row r="70" spans="2:8" x14ac:dyDescent="0.6">
      <c r="B70" s="50"/>
      <c r="C70" s="153"/>
      <c r="D70" s="22"/>
      <c r="E70" s="66"/>
      <c r="F70" s="69"/>
      <c r="G70" s="25" t="str">
        <f t="shared" si="2"/>
        <v/>
      </c>
      <c r="H70" s="18"/>
    </row>
    <row r="71" spans="2:8" x14ac:dyDescent="0.6">
      <c r="B71" s="50"/>
      <c r="C71" s="153"/>
      <c r="D71" s="22"/>
      <c r="E71" s="66"/>
      <c r="F71" s="69"/>
      <c r="G71" s="25" t="str">
        <f t="shared" si="2"/>
        <v/>
      </c>
      <c r="H71" s="18"/>
    </row>
    <row r="72" spans="2:8" x14ac:dyDescent="0.6">
      <c r="B72" s="50"/>
      <c r="C72" s="153"/>
      <c r="D72" s="22"/>
      <c r="E72" s="66"/>
      <c r="F72" s="69"/>
      <c r="G72" s="25" t="str">
        <f t="shared" si="2"/>
        <v/>
      </c>
      <c r="H72" s="18"/>
    </row>
    <row r="73" spans="2:8" x14ac:dyDescent="0.6">
      <c r="B73" s="50"/>
      <c r="C73" s="153"/>
      <c r="D73" s="22"/>
      <c r="E73" s="66"/>
      <c r="F73" s="69"/>
      <c r="G73" s="25" t="str">
        <f t="shared" si="2"/>
        <v/>
      </c>
      <c r="H73" s="18"/>
    </row>
    <row r="74" spans="2:8" x14ac:dyDescent="0.6">
      <c r="B74" s="50"/>
      <c r="C74" s="153"/>
      <c r="D74" s="22"/>
      <c r="E74" s="66"/>
      <c r="F74" s="69"/>
      <c r="G74" s="25" t="str">
        <f t="shared" si="2"/>
        <v/>
      </c>
      <c r="H74" s="18"/>
    </row>
    <row r="75" spans="2:8" s="28" customFormat="1" ht="24.95" customHeight="1" x14ac:dyDescent="0.6">
      <c r="B75" s="93" t="str">
        <f>$B$10</f>
        <v>C2.4</v>
      </c>
      <c r="C75" s="30" t="s">
        <v>173</v>
      </c>
      <c r="D75" s="31"/>
      <c r="E75" s="32"/>
      <c r="F75" s="31"/>
      <c r="G75" s="33">
        <f>SUM(G9:G74)</f>
        <v>0</v>
      </c>
      <c r="H75" s="34"/>
    </row>
  </sheetData>
  <mergeCells count="4">
    <mergeCell ref="E1:G1"/>
    <mergeCell ref="G4:G7"/>
    <mergeCell ref="B4:F4"/>
    <mergeCell ref="B5:F7"/>
  </mergeCells>
  <pageMargins left="0.43307086614173229" right="0.31496062992125984" top="0.43307086614173229" bottom="0.62992125984251968" header="0.35433070866141736" footer="0.31496062992125984"/>
  <pageSetup paperSize="9" scale="82" firstPageNumber="31" fitToHeight="0" orientation="portrait" cellComments="asDisplayed" useFirstPageNumber="1" r:id="rId1"/>
  <headerFooter alignWithMargins="0">
    <oddHeader xml:space="preserve">&amp;R&amp;"Arial,Bold Italic"
</oddHeader>
    <oddFooter xml:space="preserve">&amp;L&amp;"Arial,Bold"&amp;8_______________________________________________________________________________________________________________________
ZNT 4198/17T Standard Quotation Document Ver. 2019-09-02&amp;R&amp;"Arial,Bold"C&amp;P  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tabColor rgb="FF92D050"/>
  </sheetPr>
  <dimension ref="B1:J266"/>
  <sheetViews>
    <sheetView view="pageBreakPreview" topLeftCell="A144" zoomScaleNormal="125" zoomScaleSheetLayoutView="100" zoomScalePageLayoutView="125" workbookViewId="0">
      <selection activeCell="G92" sqref="G92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10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10" x14ac:dyDescent="0.6">
      <c r="B2" s="101" t="str">
        <f>Client2</f>
        <v>Department of Transport</v>
      </c>
    </row>
    <row r="3" spans="2:10" x14ac:dyDescent="0.6">
      <c r="B3" s="82"/>
      <c r="C3" s="82"/>
      <c r="D3" s="83"/>
      <c r="E3" s="83"/>
      <c r="F3" s="84"/>
      <c r="G3" s="102"/>
    </row>
    <row r="4" spans="2:10" x14ac:dyDescent="0.6">
      <c r="B4" s="376" t="s">
        <v>8</v>
      </c>
      <c r="C4" s="377"/>
      <c r="D4" s="377"/>
      <c r="E4" s="377"/>
      <c r="F4" s="377"/>
      <c r="G4" s="373" t="str">
        <f>"CHAPTER "&amp;B10</f>
        <v>CHAPTER C3.1</v>
      </c>
      <c r="H4" s="6"/>
    </row>
    <row r="5" spans="2:10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10" ht="12.75" customHeight="1" x14ac:dyDescent="0.6">
      <c r="B6" s="369"/>
      <c r="C6" s="370"/>
      <c r="D6" s="370"/>
      <c r="E6" s="370"/>
      <c r="F6" s="370"/>
      <c r="G6" s="374"/>
      <c r="H6" s="8"/>
    </row>
    <row r="7" spans="2:10" ht="7.5" customHeight="1" x14ac:dyDescent="0.6">
      <c r="B7" s="371"/>
      <c r="C7" s="372"/>
      <c r="D7" s="372"/>
      <c r="E7" s="372"/>
      <c r="F7" s="372"/>
      <c r="G7" s="375"/>
      <c r="H7" s="8"/>
    </row>
    <row r="8" spans="2:10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10" x14ac:dyDescent="0.6">
      <c r="B9" s="50"/>
      <c r="C9" s="14"/>
      <c r="D9" s="15"/>
      <c r="E9" s="15"/>
      <c r="F9" s="16"/>
      <c r="G9" s="25" t="str">
        <f t="shared" ref="G9:G40" si="0">IF(D9="","",E9*F9)</f>
        <v/>
      </c>
      <c r="H9" s="18"/>
    </row>
    <row r="10" spans="2:10" x14ac:dyDescent="0.6">
      <c r="B10" s="77" t="s">
        <v>900</v>
      </c>
      <c r="C10" s="20" t="s">
        <v>901</v>
      </c>
      <c r="D10" s="15"/>
      <c r="E10" s="15"/>
      <c r="F10" s="16"/>
      <c r="G10" s="25" t="str">
        <f t="shared" si="0"/>
        <v/>
      </c>
      <c r="H10" s="18"/>
    </row>
    <row r="11" spans="2:10" x14ac:dyDescent="0.6">
      <c r="B11" s="50"/>
      <c r="C11" s="14"/>
      <c r="D11" s="15"/>
      <c r="E11" s="15"/>
      <c r="F11" s="16"/>
      <c r="G11" s="25" t="str">
        <f t="shared" si="0"/>
        <v/>
      </c>
      <c r="H11" s="18"/>
    </row>
    <row r="12" spans="2:10" x14ac:dyDescent="0.6">
      <c r="B12" s="63" t="s">
        <v>902</v>
      </c>
      <c r="C12" s="14" t="s">
        <v>903</v>
      </c>
      <c r="D12" s="15"/>
      <c r="E12" s="15"/>
      <c r="F12" s="16"/>
      <c r="G12" s="199" t="str">
        <f t="shared" si="0"/>
        <v/>
      </c>
      <c r="H12" s="203"/>
    </row>
    <row r="13" spans="2:10" x14ac:dyDescent="0.6">
      <c r="B13" s="63"/>
      <c r="C13" s="14"/>
      <c r="D13" s="15"/>
      <c r="E13" s="15"/>
      <c r="F13" s="16"/>
      <c r="G13" s="199" t="str">
        <f t="shared" si="0"/>
        <v/>
      </c>
      <c r="H13" s="203"/>
    </row>
    <row r="14" spans="2:10" ht="39" x14ac:dyDescent="0.6">
      <c r="B14" s="50" t="s">
        <v>904</v>
      </c>
      <c r="C14" s="14" t="s">
        <v>905</v>
      </c>
      <c r="D14" s="22"/>
      <c r="E14" s="247"/>
      <c r="F14" s="249"/>
      <c r="G14" s="199" t="str">
        <f t="shared" si="0"/>
        <v/>
      </c>
      <c r="H14" s="246"/>
    </row>
    <row r="15" spans="2:10" x14ac:dyDescent="0.6">
      <c r="B15" s="63"/>
      <c r="C15" s="14"/>
      <c r="D15" s="15"/>
      <c r="E15" s="202"/>
      <c r="F15" s="16"/>
      <c r="G15" s="199" t="str">
        <f t="shared" si="0"/>
        <v/>
      </c>
      <c r="H15" s="203"/>
    </row>
    <row r="16" spans="2:10" ht="15.5" x14ac:dyDescent="0.6">
      <c r="B16" s="63" t="s">
        <v>109</v>
      </c>
      <c r="C16" s="14" t="s">
        <v>906</v>
      </c>
      <c r="D16" s="22" t="s">
        <v>49</v>
      </c>
      <c r="E16" s="202"/>
      <c r="F16" s="249">
        <v>60.288000000000004</v>
      </c>
      <c r="G16" s="199">
        <f t="shared" si="0"/>
        <v>0</v>
      </c>
      <c r="H16" s="203"/>
      <c r="J16" s="1">
        <v>1400</v>
      </c>
    </row>
    <row r="17" spans="2:10" hidden="1" x14ac:dyDescent="0.6">
      <c r="B17" s="63"/>
      <c r="C17" s="14"/>
      <c r="D17" s="15"/>
      <c r="E17" s="202"/>
      <c r="F17" s="16"/>
      <c r="G17" s="199" t="str">
        <f t="shared" si="0"/>
        <v/>
      </c>
      <c r="H17" s="250"/>
    </row>
    <row r="18" spans="2:10" ht="15.5" hidden="1" x14ac:dyDescent="0.6">
      <c r="B18" s="63" t="s">
        <v>112</v>
      </c>
      <c r="C18" s="153" t="s">
        <v>907</v>
      </c>
      <c r="D18" s="22" t="s">
        <v>49</v>
      </c>
      <c r="E18" s="202"/>
      <c r="F18" s="67"/>
      <c r="G18" s="199">
        <f t="shared" si="0"/>
        <v>0</v>
      </c>
      <c r="H18" s="68"/>
    </row>
    <row r="19" spans="2:10" hidden="1" x14ac:dyDescent="0.6">
      <c r="B19" s="63"/>
      <c r="C19" s="152"/>
      <c r="D19" s="66"/>
      <c r="E19" s="202"/>
      <c r="F19" s="67"/>
      <c r="G19" s="199" t="str">
        <f t="shared" si="0"/>
        <v/>
      </c>
      <c r="H19" s="68"/>
    </row>
    <row r="20" spans="2:10" ht="15.5" hidden="1" x14ac:dyDescent="0.6">
      <c r="B20" s="63" t="s">
        <v>136</v>
      </c>
      <c r="C20" s="153" t="s">
        <v>908</v>
      </c>
      <c r="D20" s="22" t="s">
        <v>49</v>
      </c>
      <c r="E20" s="202"/>
      <c r="F20" s="72"/>
      <c r="G20" s="199">
        <f t="shared" si="0"/>
        <v>0</v>
      </c>
      <c r="H20" s="68"/>
    </row>
    <row r="21" spans="2:10" x14ac:dyDescent="0.6">
      <c r="B21" s="63"/>
      <c r="C21" s="152"/>
      <c r="D21" s="66"/>
      <c r="E21" s="202"/>
      <c r="F21" s="67"/>
      <c r="G21" s="199" t="str">
        <f t="shared" si="0"/>
        <v/>
      </c>
      <c r="H21" s="68"/>
    </row>
    <row r="22" spans="2:10" ht="26" x14ac:dyDescent="0.6">
      <c r="B22" s="63" t="s">
        <v>909</v>
      </c>
      <c r="C22" s="153" t="s">
        <v>910</v>
      </c>
      <c r="D22" s="22" t="s">
        <v>49</v>
      </c>
      <c r="E22" s="202"/>
      <c r="F22" s="72">
        <v>220.51</v>
      </c>
      <c r="G22" s="199">
        <f t="shared" si="0"/>
        <v>0</v>
      </c>
      <c r="H22" s="68"/>
      <c r="J22" s="1">
        <v>150</v>
      </c>
    </row>
    <row r="23" spans="2:10" x14ac:dyDescent="0.6">
      <c r="B23" s="63"/>
      <c r="C23" s="152"/>
      <c r="D23" s="66"/>
      <c r="E23" s="202"/>
      <c r="F23" s="67"/>
      <c r="G23" s="199" t="str">
        <f t="shared" si="0"/>
        <v/>
      </c>
      <c r="H23" s="68"/>
    </row>
    <row r="24" spans="2:10" ht="26" hidden="1" x14ac:dyDescent="0.6">
      <c r="B24" s="63" t="s">
        <v>911</v>
      </c>
      <c r="C24" s="14" t="s">
        <v>912</v>
      </c>
      <c r="D24" s="22" t="s">
        <v>49</v>
      </c>
      <c r="E24" s="202"/>
      <c r="F24" s="16"/>
      <c r="G24" s="199">
        <f t="shared" si="0"/>
        <v>0</v>
      </c>
      <c r="H24" s="203"/>
    </row>
    <row r="25" spans="2:10" hidden="1" x14ac:dyDescent="0.6">
      <c r="B25" s="63"/>
      <c r="C25" s="14"/>
      <c r="D25" s="15"/>
      <c r="E25" s="202"/>
      <c r="F25" s="16"/>
      <c r="G25" s="199" t="str">
        <f t="shared" si="0"/>
        <v/>
      </c>
      <c r="H25" s="203"/>
    </row>
    <row r="26" spans="2:10" ht="39" x14ac:dyDescent="0.6">
      <c r="B26" s="63" t="s">
        <v>913</v>
      </c>
      <c r="C26" s="14" t="s">
        <v>914</v>
      </c>
      <c r="D26" s="22" t="s">
        <v>49</v>
      </c>
      <c r="E26" s="247"/>
      <c r="F26" s="48">
        <v>75.36</v>
      </c>
      <c r="G26" s="199">
        <f t="shared" si="0"/>
        <v>0</v>
      </c>
      <c r="H26" s="246"/>
      <c r="J26" s="1">
        <v>3400</v>
      </c>
    </row>
    <row r="27" spans="2:10" hidden="1" x14ac:dyDescent="0.6">
      <c r="B27" s="63"/>
      <c r="C27" s="14"/>
      <c r="D27" s="15"/>
      <c r="E27" s="26"/>
      <c r="F27" s="69"/>
      <c r="G27" s="25" t="str">
        <f t="shared" si="0"/>
        <v/>
      </c>
      <c r="H27" s="18"/>
    </row>
    <row r="28" spans="2:10" ht="39" hidden="1" x14ac:dyDescent="0.6">
      <c r="B28" s="63" t="s">
        <v>915</v>
      </c>
      <c r="C28" s="14" t="s">
        <v>916</v>
      </c>
      <c r="D28" s="22" t="s">
        <v>49</v>
      </c>
      <c r="E28" s="26"/>
      <c r="F28" s="64"/>
      <c r="G28" s="25">
        <f t="shared" si="0"/>
        <v>0</v>
      </c>
      <c r="H28" s="18"/>
    </row>
    <row r="29" spans="2:10" x14ac:dyDescent="0.6">
      <c r="B29" s="63"/>
      <c r="C29" s="14"/>
      <c r="D29" s="15"/>
      <c r="E29" s="26"/>
      <c r="F29" s="27"/>
      <c r="G29" s="25" t="str">
        <f t="shared" si="0"/>
        <v/>
      </c>
      <c r="H29" s="18"/>
    </row>
    <row r="30" spans="2:10" ht="26" hidden="1" x14ac:dyDescent="0.6">
      <c r="B30" s="63" t="s">
        <v>917</v>
      </c>
      <c r="C30" s="14" t="s">
        <v>918</v>
      </c>
      <c r="D30" s="15"/>
      <c r="E30" s="26"/>
      <c r="F30" s="27"/>
      <c r="G30" s="25" t="str">
        <f t="shared" si="0"/>
        <v/>
      </c>
      <c r="H30" s="18"/>
    </row>
    <row r="31" spans="2:10" hidden="1" x14ac:dyDescent="0.6">
      <c r="B31" s="63"/>
      <c r="C31" s="14"/>
      <c r="D31" s="15"/>
      <c r="E31" s="26"/>
      <c r="F31" s="27"/>
      <c r="G31" s="25" t="str">
        <f t="shared" si="0"/>
        <v/>
      </c>
      <c r="H31" s="18"/>
    </row>
    <row r="32" spans="2:10" ht="15.5" hidden="1" x14ac:dyDescent="0.6">
      <c r="B32" s="50" t="s">
        <v>919</v>
      </c>
      <c r="C32" s="14" t="s">
        <v>920</v>
      </c>
      <c r="D32" s="22" t="s">
        <v>49</v>
      </c>
      <c r="E32" s="26"/>
      <c r="F32" s="69"/>
      <c r="G32" s="25">
        <f t="shared" si="0"/>
        <v>0</v>
      </c>
      <c r="H32" s="62"/>
    </row>
    <row r="33" spans="2:8" hidden="1" x14ac:dyDescent="0.6">
      <c r="B33" s="63"/>
      <c r="C33" s="14"/>
      <c r="D33" s="15"/>
      <c r="E33" s="26"/>
      <c r="F33" s="27"/>
      <c r="G33" s="25" t="str">
        <f t="shared" si="0"/>
        <v/>
      </c>
      <c r="H33" s="18"/>
    </row>
    <row r="34" spans="2:8" ht="15.5" hidden="1" x14ac:dyDescent="0.6">
      <c r="B34" s="63" t="s">
        <v>921</v>
      </c>
      <c r="C34" s="70" t="s">
        <v>922</v>
      </c>
      <c r="D34" s="22" t="s">
        <v>49</v>
      </c>
      <c r="E34" s="26"/>
      <c r="F34" s="69">
        <v>97.99</v>
      </c>
      <c r="G34" s="25">
        <f t="shared" si="0"/>
        <v>0</v>
      </c>
      <c r="H34" s="18"/>
    </row>
    <row r="35" spans="2:8" hidden="1" x14ac:dyDescent="0.6">
      <c r="B35" s="63"/>
      <c r="C35" s="14"/>
      <c r="D35" s="15"/>
      <c r="E35" s="15"/>
      <c r="F35" s="16"/>
      <c r="G35" s="25" t="str">
        <f t="shared" si="0"/>
        <v/>
      </c>
      <c r="H35" s="18"/>
    </row>
    <row r="36" spans="2:8" ht="39" hidden="1" x14ac:dyDescent="0.6">
      <c r="B36" s="63" t="s">
        <v>923</v>
      </c>
      <c r="C36" s="14" t="s">
        <v>924</v>
      </c>
      <c r="D36" s="15"/>
      <c r="E36" s="15"/>
      <c r="F36" s="69"/>
      <c r="G36" s="25" t="str">
        <f t="shared" si="0"/>
        <v/>
      </c>
      <c r="H36" s="18"/>
    </row>
    <row r="37" spans="2:8" hidden="1" x14ac:dyDescent="0.6">
      <c r="B37" s="63"/>
      <c r="C37" s="14"/>
      <c r="D37" s="15"/>
      <c r="E37" s="15"/>
      <c r="F37" s="69"/>
      <c r="G37" s="25" t="str">
        <f t="shared" si="0"/>
        <v/>
      </c>
      <c r="H37" s="18"/>
    </row>
    <row r="38" spans="2:8" hidden="1" x14ac:dyDescent="0.6">
      <c r="B38" s="63" t="s">
        <v>925</v>
      </c>
      <c r="C38" s="70" t="s">
        <v>926</v>
      </c>
      <c r="D38" s="15"/>
      <c r="E38" s="15"/>
      <c r="F38" s="69"/>
      <c r="G38" s="25" t="str">
        <f t="shared" si="0"/>
        <v/>
      </c>
      <c r="H38" s="18"/>
    </row>
    <row r="39" spans="2:8" hidden="1" x14ac:dyDescent="0.6">
      <c r="B39" s="63"/>
      <c r="C39" s="14"/>
      <c r="D39" s="15"/>
      <c r="E39" s="15"/>
      <c r="F39" s="69"/>
      <c r="G39" s="25" t="str">
        <f t="shared" si="0"/>
        <v/>
      </c>
      <c r="H39" s="18"/>
    </row>
    <row r="40" spans="2:8" ht="15.5" hidden="1" x14ac:dyDescent="0.6">
      <c r="B40" s="63" t="s">
        <v>109</v>
      </c>
      <c r="C40" s="14" t="s">
        <v>927</v>
      </c>
      <c r="D40" s="22" t="s">
        <v>49</v>
      </c>
      <c r="E40" s="15"/>
      <c r="F40" s="72"/>
      <c r="G40" s="25">
        <f t="shared" si="0"/>
        <v>0</v>
      </c>
      <c r="H40" s="18"/>
    </row>
    <row r="41" spans="2:8" hidden="1" x14ac:dyDescent="0.6">
      <c r="B41" s="63"/>
      <c r="C41" s="14"/>
      <c r="D41" s="15"/>
      <c r="E41" s="15"/>
      <c r="F41" s="69"/>
      <c r="G41" s="25" t="str">
        <f t="shared" ref="G41:G66" si="1">IF(D41="","",E41*F41)</f>
        <v/>
      </c>
      <c r="H41" s="18"/>
    </row>
    <row r="42" spans="2:8" ht="15.5" hidden="1" x14ac:dyDescent="0.6">
      <c r="B42" s="63" t="s">
        <v>112</v>
      </c>
      <c r="C42" s="14" t="s">
        <v>928</v>
      </c>
      <c r="D42" s="22" t="s">
        <v>49</v>
      </c>
      <c r="E42" s="15"/>
      <c r="F42" s="69"/>
      <c r="G42" s="25">
        <f t="shared" si="1"/>
        <v>0</v>
      </c>
      <c r="H42" s="18"/>
    </row>
    <row r="43" spans="2:8" hidden="1" x14ac:dyDescent="0.6">
      <c r="B43" s="63"/>
      <c r="C43" s="14"/>
      <c r="D43" s="15"/>
      <c r="E43" s="15"/>
      <c r="F43" s="69"/>
      <c r="G43" s="25" t="str">
        <f t="shared" si="1"/>
        <v/>
      </c>
      <c r="H43" s="18"/>
    </row>
    <row r="44" spans="2:8" ht="15.5" hidden="1" x14ac:dyDescent="0.6">
      <c r="B44" s="63" t="s">
        <v>136</v>
      </c>
      <c r="C44" s="152" t="s">
        <v>929</v>
      </c>
      <c r="D44" s="22" t="s">
        <v>49</v>
      </c>
      <c r="E44" s="66"/>
      <c r="F44" s="69"/>
      <c r="G44" s="25">
        <f t="shared" si="1"/>
        <v>0</v>
      </c>
      <c r="H44" s="68"/>
    </row>
    <row r="45" spans="2:8" hidden="1" x14ac:dyDescent="0.6">
      <c r="B45" s="63"/>
      <c r="C45" s="14"/>
      <c r="D45" s="15"/>
      <c r="E45" s="15"/>
      <c r="F45" s="69"/>
      <c r="G45" s="25" t="str">
        <f t="shared" si="1"/>
        <v/>
      </c>
      <c r="H45" s="18"/>
    </row>
    <row r="46" spans="2:8" hidden="1" x14ac:dyDescent="0.6">
      <c r="B46" s="63" t="s">
        <v>930</v>
      </c>
      <c r="C46" s="204" t="s">
        <v>931</v>
      </c>
      <c r="D46" s="66"/>
      <c r="E46" s="66"/>
      <c r="F46" s="69"/>
      <c r="G46" s="25" t="str">
        <f t="shared" si="1"/>
        <v/>
      </c>
      <c r="H46" s="73"/>
    </row>
    <row r="47" spans="2:8" ht="15.5" hidden="1" x14ac:dyDescent="0.6">
      <c r="B47" s="63"/>
      <c r="C47" s="152"/>
      <c r="D47" s="22" t="s">
        <v>49</v>
      </c>
      <c r="E47" s="66"/>
      <c r="F47" s="69"/>
      <c r="G47" s="25">
        <f t="shared" si="1"/>
        <v>0</v>
      </c>
      <c r="H47" s="68"/>
    </row>
    <row r="48" spans="2:8" hidden="1" x14ac:dyDescent="0.6">
      <c r="B48" s="63" t="s">
        <v>109</v>
      </c>
      <c r="C48" s="14" t="s">
        <v>932</v>
      </c>
      <c r="D48" s="15"/>
      <c r="E48" s="15"/>
      <c r="F48" s="69"/>
      <c r="G48" s="25" t="str">
        <f t="shared" si="1"/>
        <v/>
      </c>
      <c r="H48" s="18"/>
    </row>
    <row r="49" spans="2:8" ht="15.5" hidden="1" x14ac:dyDescent="0.6">
      <c r="B49" s="63"/>
      <c r="C49" s="14"/>
      <c r="D49" s="22" t="s">
        <v>49</v>
      </c>
      <c r="E49" s="15"/>
      <c r="F49" s="69"/>
      <c r="G49" s="25">
        <f t="shared" si="1"/>
        <v>0</v>
      </c>
      <c r="H49" s="18"/>
    </row>
    <row r="50" spans="2:8" hidden="1" x14ac:dyDescent="0.6">
      <c r="B50" s="63" t="s">
        <v>112</v>
      </c>
      <c r="C50" s="14" t="s">
        <v>928</v>
      </c>
      <c r="D50" s="15"/>
      <c r="E50" s="15"/>
      <c r="F50" s="69"/>
      <c r="G50" s="25" t="str">
        <f t="shared" si="1"/>
        <v/>
      </c>
      <c r="H50" s="18"/>
    </row>
    <row r="51" spans="2:8" hidden="1" x14ac:dyDescent="0.6">
      <c r="B51" s="63"/>
      <c r="C51" s="14"/>
      <c r="E51" s="15"/>
      <c r="F51" s="69"/>
      <c r="G51" s="25" t="str">
        <f t="shared" si="1"/>
        <v/>
      </c>
      <c r="H51" s="18"/>
    </row>
    <row r="52" spans="2:8" ht="15.5" hidden="1" x14ac:dyDescent="0.6">
      <c r="B52" s="63" t="s">
        <v>136</v>
      </c>
      <c r="C52" s="14" t="s">
        <v>933</v>
      </c>
      <c r="D52" s="22" t="s">
        <v>49</v>
      </c>
      <c r="E52" s="15"/>
      <c r="F52" s="16"/>
      <c r="G52" s="25">
        <f t="shared" si="1"/>
        <v>0</v>
      </c>
      <c r="H52" s="18"/>
    </row>
    <row r="53" spans="2:8" hidden="1" x14ac:dyDescent="0.6">
      <c r="B53" s="63"/>
      <c r="C53" s="14"/>
      <c r="D53" s="22"/>
      <c r="E53" s="15"/>
      <c r="F53" s="16"/>
      <c r="G53" s="25" t="str">
        <f t="shared" si="1"/>
        <v/>
      </c>
      <c r="H53" s="18"/>
    </row>
    <row r="54" spans="2:8" hidden="1" x14ac:dyDescent="0.6">
      <c r="B54" s="50" t="s">
        <v>934</v>
      </c>
      <c r="C54" s="14" t="s">
        <v>935</v>
      </c>
      <c r="D54" s="15"/>
      <c r="E54" s="15"/>
      <c r="F54" s="16"/>
      <c r="G54" s="25" t="str">
        <f t="shared" si="1"/>
        <v/>
      </c>
    </row>
    <row r="55" spans="2:8" hidden="1" x14ac:dyDescent="0.6">
      <c r="B55" s="50"/>
      <c r="C55" s="14"/>
      <c r="D55" s="15"/>
      <c r="E55" s="15"/>
      <c r="F55" s="16"/>
      <c r="G55" s="25" t="str">
        <f t="shared" si="1"/>
        <v/>
      </c>
    </row>
    <row r="56" spans="2:8" ht="15.5" hidden="1" x14ac:dyDescent="0.6">
      <c r="B56" s="50" t="s">
        <v>109</v>
      </c>
      <c r="C56" s="14" t="s">
        <v>932</v>
      </c>
      <c r="D56" s="22" t="s">
        <v>49</v>
      </c>
      <c r="E56" s="15"/>
      <c r="F56" s="16"/>
      <c r="G56" s="25">
        <f t="shared" si="1"/>
        <v>0</v>
      </c>
    </row>
    <row r="57" spans="2:8" hidden="1" x14ac:dyDescent="0.6">
      <c r="B57" s="63"/>
      <c r="C57" s="14"/>
      <c r="D57" s="15"/>
      <c r="E57" s="15"/>
      <c r="F57" s="16"/>
      <c r="G57" s="25" t="str">
        <f t="shared" si="1"/>
        <v/>
      </c>
    </row>
    <row r="58" spans="2:8" ht="15.5" hidden="1" x14ac:dyDescent="0.6">
      <c r="B58" s="63" t="s">
        <v>112</v>
      </c>
      <c r="C58" s="14" t="s">
        <v>928</v>
      </c>
      <c r="D58" s="22" t="s">
        <v>49</v>
      </c>
      <c r="E58" s="15"/>
      <c r="F58" s="16">
        <v>92.33</v>
      </c>
      <c r="G58" s="25">
        <f t="shared" si="1"/>
        <v>0</v>
      </c>
    </row>
    <row r="59" spans="2:8" x14ac:dyDescent="0.6">
      <c r="B59" s="50"/>
      <c r="C59" s="14"/>
      <c r="D59" s="22"/>
      <c r="E59" s="23"/>
      <c r="F59" s="24"/>
      <c r="G59" s="25" t="str">
        <f t="shared" si="1"/>
        <v/>
      </c>
    </row>
    <row r="60" spans="2:8" ht="15.5" hidden="1" x14ac:dyDescent="0.6">
      <c r="B60" s="63" t="s">
        <v>136</v>
      </c>
      <c r="C60" s="14" t="s">
        <v>933</v>
      </c>
      <c r="D60" s="22" t="s">
        <v>49</v>
      </c>
      <c r="E60" s="26"/>
      <c r="F60" s="16"/>
      <c r="G60" s="25">
        <f t="shared" si="1"/>
        <v>0</v>
      </c>
    </row>
    <row r="61" spans="2:8" x14ac:dyDescent="0.6">
      <c r="B61" s="63"/>
      <c r="C61" s="14"/>
      <c r="D61" s="15"/>
      <c r="E61" s="26"/>
      <c r="F61" s="64"/>
      <c r="G61" s="25" t="str">
        <f t="shared" si="1"/>
        <v/>
      </c>
    </row>
    <row r="62" spans="2:8" x14ac:dyDescent="0.6">
      <c r="B62" s="63"/>
      <c r="C62" s="14"/>
      <c r="D62" s="15"/>
      <c r="E62" s="26"/>
      <c r="F62" s="64"/>
      <c r="G62" s="25" t="str">
        <f t="shared" si="1"/>
        <v/>
      </c>
    </row>
    <row r="63" spans="2:8" x14ac:dyDescent="0.6">
      <c r="B63" s="63"/>
      <c r="C63" s="14"/>
      <c r="D63" s="15"/>
      <c r="E63" s="26"/>
      <c r="F63" s="64"/>
      <c r="G63" s="25" t="str">
        <f t="shared" si="1"/>
        <v/>
      </c>
    </row>
    <row r="64" spans="2:8" x14ac:dyDescent="0.6">
      <c r="B64" s="63"/>
      <c r="C64" s="14"/>
      <c r="D64" s="15"/>
      <c r="E64" s="26"/>
      <c r="F64" s="64"/>
      <c r="G64" s="25" t="str">
        <f t="shared" si="1"/>
        <v/>
      </c>
    </row>
    <row r="65" spans="2:8" x14ac:dyDescent="0.6">
      <c r="B65" s="63"/>
      <c r="C65" s="14"/>
      <c r="D65" s="15"/>
      <c r="E65" s="26"/>
      <c r="F65" s="64"/>
      <c r="G65" s="25" t="str">
        <f t="shared" si="1"/>
        <v/>
      </c>
    </row>
    <row r="66" spans="2:8" x14ac:dyDescent="0.6">
      <c r="B66" s="63"/>
      <c r="C66" s="14"/>
      <c r="D66" s="15"/>
      <c r="E66" s="26"/>
      <c r="F66" s="64"/>
      <c r="G66" s="25" t="str">
        <f t="shared" si="1"/>
        <v/>
      </c>
    </row>
    <row r="67" spans="2:8" s="28" customFormat="1" ht="19.5" customHeight="1" x14ac:dyDescent="0.6">
      <c r="B67" s="154" t="str">
        <f>$B$10</f>
        <v>C3.1</v>
      </c>
      <c r="C67" s="30" t="s">
        <v>78</v>
      </c>
      <c r="D67" s="31"/>
      <c r="E67" s="32"/>
      <c r="F67" s="31"/>
      <c r="G67" s="33">
        <f>SUM(G9:G66)</f>
        <v>0</v>
      </c>
      <c r="H67" s="34"/>
    </row>
    <row r="68" spans="2:8" x14ac:dyDescent="0.6">
      <c r="B68" s="367" t="str">
        <f>Client1</f>
        <v>Province of KwaZulu-Natal</v>
      </c>
      <c r="C68" s="367"/>
      <c r="D68" s="367"/>
      <c r="E68" s="365" t="str">
        <f>"Contract No. "&amp;ContractNo</f>
        <v>Contract No. ZNB00904/00000/00/HOD/INF/21/T</v>
      </c>
      <c r="F68" s="365"/>
      <c r="G68" s="365"/>
    </row>
    <row r="69" spans="2:8" x14ac:dyDescent="0.6">
      <c r="B69" s="367" t="str">
        <f>Client2</f>
        <v>Department of Transport</v>
      </c>
      <c r="C69" s="367"/>
      <c r="D69" s="367"/>
      <c r="E69" s="365"/>
      <c r="F69" s="365"/>
      <c r="G69" s="365"/>
    </row>
    <row r="70" spans="2:8" x14ac:dyDescent="0.6">
      <c r="B70" s="368"/>
      <c r="C70" s="368"/>
      <c r="D70" s="368"/>
      <c r="E70" s="366"/>
      <c r="F70" s="366"/>
      <c r="G70" s="366"/>
    </row>
    <row r="71" spans="2:8" x14ac:dyDescent="0.6">
      <c r="B71" s="376" t="s">
        <v>8</v>
      </c>
      <c r="C71" s="377"/>
      <c r="D71" s="377"/>
      <c r="E71" s="377"/>
      <c r="F71" s="377"/>
      <c r="G71" s="378" t="str">
        <f>$G$4</f>
        <v>CHAPTER C3.1</v>
      </c>
      <c r="H71" s="6"/>
    </row>
    <row r="72" spans="2:8" x14ac:dyDescent="0.6">
      <c r="B72" s="369" t="str">
        <f>ContractDescription</f>
        <v>THE CONSTRUCTION OF THE LOVU RIVER PEDESTRIAN BRIDGE NO.3383 IN THE DURBAN REGION</v>
      </c>
      <c r="C72" s="370"/>
      <c r="D72" s="370"/>
      <c r="E72" s="370"/>
      <c r="F72" s="370"/>
      <c r="G72" s="365"/>
      <c r="H72" s="8"/>
    </row>
    <row r="73" spans="2:8" x14ac:dyDescent="0.6">
      <c r="B73" s="369"/>
      <c r="C73" s="370"/>
      <c r="D73" s="370"/>
      <c r="E73" s="370"/>
      <c r="F73" s="370"/>
      <c r="G73" s="365"/>
      <c r="H73" s="8"/>
    </row>
    <row r="74" spans="2:8" x14ac:dyDescent="0.6">
      <c r="B74" s="371"/>
      <c r="C74" s="372"/>
      <c r="D74" s="372"/>
      <c r="E74" s="372"/>
      <c r="F74" s="372"/>
      <c r="G74" s="366"/>
      <c r="H74" s="8"/>
    </row>
    <row r="75" spans="2:8" s="9" customFormat="1" ht="24.95" customHeight="1" x14ac:dyDescent="0.6">
      <c r="B75" s="79" t="s">
        <v>9</v>
      </c>
      <c r="C75" s="11" t="s">
        <v>10</v>
      </c>
      <c r="D75" s="11" t="s">
        <v>11</v>
      </c>
      <c r="E75" s="11" t="s">
        <v>12</v>
      </c>
      <c r="F75" s="11" t="s">
        <v>13</v>
      </c>
      <c r="G75" s="11" t="s">
        <v>14</v>
      </c>
      <c r="H75" s="12"/>
    </row>
    <row r="76" spans="2:8" s="28" customFormat="1" ht="20.25" customHeight="1" x14ac:dyDescent="0.6">
      <c r="B76" s="85"/>
      <c r="C76" s="30" t="s">
        <v>79</v>
      </c>
      <c r="D76" s="31"/>
      <c r="E76" s="32"/>
      <c r="F76" s="31"/>
      <c r="G76" s="33">
        <f>G67</f>
        <v>0</v>
      </c>
      <c r="H76" s="34"/>
    </row>
    <row r="77" spans="2:8" x14ac:dyDescent="0.6">
      <c r="B77" s="63"/>
      <c r="C77" s="14"/>
      <c r="D77" s="15"/>
      <c r="E77" s="26"/>
      <c r="F77" s="64"/>
      <c r="G77" s="25" t="str">
        <f t="shared" ref="G77:G120" si="2">IF(D77="","",E77*F77)</f>
        <v/>
      </c>
    </row>
    <row r="78" spans="2:8" ht="26" x14ac:dyDescent="0.6">
      <c r="B78" s="63" t="s">
        <v>936</v>
      </c>
      <c r="C78" s="14" t="s">
        <v>937</v>
      </c>
      <c r="D78" s="15"/>
      <c r="E78" s="26"/>
      <c r="F78" s="16"/>
      <c r="G78" s="25" t="str">
        <f t="shared" si="2"/>
        <v/>
      </c>
    </row>
    <row r="79" spans="2:8" x14ac:dyDescent="0.6">
      <c r="B79" s="63"/>
      <c r="C79" s="153"/>
      <c r="D79" s="66"/>
      <c r="E79" s="26"/>
      <c r="F79" s="67"/>
      <c r="G79" s="25" t="str">
        <f t="shared" si="2"/>
        <v/>
      </c>
    </row>
    <row r="80" spans="2:8" ht="26" x14ac:dyDescent="0.6">
      <c r="B80" s="63" t="s">
        <v>938</v>
      </c>
      <c r="C80" s="205" t="s">
        <v>939</v>
      </c>
      <c r="D80" s="15"/>
      <c r="E80" s="26"/>
      <c r="F80" s="16"/>
      <c r="G80" s="25" t="str">
        <f t="shared" si="2"/>
        <v/>
      </c>
    </row>
    <row r="81" spans="2:10" x14ac:dyDescent="0.6">
      <c r="B81" s="63"/>
      <c r="C81" s="153"/>
      <c r="D81" s="66"/>
      <c r="E81" s="26"/>
      <c r="F81" s="69"/>
      <c r="G81" s="25" t="str">
        <f t="shared" si="2"/>
        <v/>
      </c>
    </row>
    <row r="82" spans="2:10" ht="15.5" x14ac:dyDescent="0.6">
      <c r="B82" s="63" t="s">
        <v>109</v>
      </c>
      <c r="C82" s="152" t="s">
        <v>906</v>
      </c>
      <c r="D82" s="22" t="s">
        <v>49</v>
      </c>
      <c r="E82" s="26"/>
      <c r="F82" s="69">
        <v>86.896000000000015</v>
      </c>
      <c r="G82" s="25">
        <f t="shared" si="2"/>
        <v>0</v>
      </c>
      <c r="J82" s="1">
        <v>770</v>
      </c>
    </row>
    <row r="83" spans="2:10" x14ac:dyDescent="0.6">
      <c r="B83" s="63"/>
      <c r="C83" s="153"/>
      <c r="D83" s="66"/>
      <c r="E83" s="26"/>
      <c r="F83" s="64"/>
      <c r="G83" s="25" t="str">
        <f t="shared" si="2"/>
        <v/>
      </c>
    </row>
    <row r="84" spans="2:10" ht="15.5" hidden="1" x14ac:dyDescent="0.6">
      <c r="B84" s="63" t="s">
        <v>112</v>
      </c>
      <c r="C84" s="152" t="s">
        <v>907</v>
      </c>
      <c r="D84" s="22" t="s">
        <v>49</v>
      </c>
      <c r="E84" s="26"/>
      <c r="F84" s="67"/>
      <c r="G84" s="25">
        <f t="shared" si="2"/>
        <v>0</v>
      </c>
    </row>
    <row r="85" spans="2:10" hidden="1" x14ac:dyDescent="0.6">
      <c r="B85" s="63"/>
      <c r="C85" s="14"/>
      <c r="D85" s="15"/>
      <c r="E85" s="26"/>
      <c r="F85" s="16"/>
      <c r="G85" s="25" t="str">
        <f t="shared" si="2"/>
        <v/>
      </c>
    </row>
    <row r="86" spans="2:10" ht="15.5" hidden="1" x14ac:dyDescent="0.6">
      <c r="B86" s="63" t="s">
        <v>136</v>
      </c>
      <c r="C86" s="14" t="s">
        <v>908</v>
      </c>
      <c r="D86" s="22" t="s">
        <v>49</v>
      </c>
      <c r="E86" s="26"/>
      <c r="F86" s="16"/>
      <c r="G86" s="25">
        <f t="shared" si="2"/>
        <v>0</v>
      </c>
    </row>
    <row r="87" spans="2:10" hidden="1" x14ac:dyDescent="0.6">
      <c r="B87" s="63"/>
      <c r="C87" s="14"/>
      <c r="D87" s="15"/>
      <c r="E87" s="26"/>
      <c r="F87" s="69"/>
      <c r="G87" s="25" t="str">
        <f t="shared" si="2"/>
        <v/>
      </c>
    </row>
    <row r="88" spans="2:10" ht="39" x14ac:dyDescent="0.6">
      <c r="B88" s="63" t="s">
        <v>940</v>
      </c>
      <c r="C88" s="14" t="s">
        <v>941</v>
      </c>
      <c r="D88" s="22" t="s">
        <v>49</v>
      </c>
      <c r="E88" s="26"/>
      <c r="F88" s="69">
        <f>86.896*1.1</f>
        <v>95.585600000000014</v>
      </c>
      <c r="G88" s="25">
        <v>0</v>
      </c>
      <c r="J88" s="1">
        <v>1100</v>
      </c>
    </row>
    <row r="89" spans="2:10" x14ac:dyDescent="0.6">
      <c r="B89" s="63"/>
      <c r="C89" s="14"/>
      <c r="D89" s="15"/>
      <c r="E89" s="26"/>
      <c r="F89" s="64"/>
      <c r="G89" s="25" t="str">
        <f t="shared" si="2"/>
        <v/>
      </c>
    </row>
    <row r="90" spans="2:10" ht="39" x14ac:dyDescent="0.6">
      <c r="B90" s="63" t="s">
        <v>942</v>
      </c>
      <c r="C90" s="14" t="s">
        <v>943</v>
      </c>
      <c r="D90" s="22" t="s">
        <v>49</v>
      </c>
      <c r="E90" s="26"/>
      <c r="F90" s="69">
        <v>108.62</v>
      </c>
      <c r="G90" s="25">
        <f t="shared" si="2"/>
        <v>0</v>
      </c>
      <c r="J90" s="1">
        <v>700</v>
      </c>
    </row>
    <row r="91" spans="2:10" x14ac:dyDescent="0.6">
      <c r="B91" s="63"/>
      <c r="C91" s="14"/>
      <c r="D91" s="15"/>
      <c r="E91" s="26"/>
      <c r="F91" s="27"/>
      <c r="G91" s="25" t="str">
        <f t="shared" si="2"/>
        <v/>
      </c>
    </row>
    <row r="92" spans="2:10" ht="26" x14ac:dyDescent="0.6">
      <c r="B92" s="63" t="s">
        <v>944</v>
      </c>
      <c r="C92" s="14" t="s">
        <v>945</v>
      </c>
      <c r="D92" s="22" t="s">
        <v>49</v>
      </c>
      <c r="E92" s="26"/>
      <c r="F92" s="69">
        <v>242.78</v>
      </c>
      <c r="G92" s="25">
        <f t="shared" si="2"/>
        <v>0</v>
      </c>
      <c r="J92" s="1">
        <v>80</v>
      </c>
    </row>
    <row r="93" spans="2:10" x14ac:dyDescent="0.6">
      <c r="B93" s="50"/>
      <c r="C93" s="14"/>
      <c r="D93" s="22"/>
      <c r="E93" s="26"/>
      <c r="F93" s="69"/>
      <c r="G93" s="25" t="str">
        <f t="shared" si="2"/>
        <v/>
      </c>
    </row>
    <row r="94" spans="2:10" ht="26" hidden="1" x14ac:dyDescent="0.6">
      <c r="B94" s="63" t="s">
        <v>946</v>
      </c>
      <c r="C94" s="14" t="s">
        <v>947</v>
      </c>
      <c r="D94" s="22" t="s">
        <v>49</v>
      </c>
      <c r="E94" s="26"/>
      <c r="F94" s="27"/>
      <c r="G94" s="25">
        <f t="shared" si="2"/>
        <v>0</v>
      </c>
    </row>
    <row r="95" spans="2:10" hidden="1" x14ac:dyDescent="0.6">
      <c r="B95" s="63"/>
      <c r="C95" s="70"/>
      <c r="D95" s="71"/>
      <c r="E95" s="26"/>
      <c r="F95" s="64"/>
      <c r="G95" s="25" t="str">
        <f t="shared" si="2"/>
        <v/>
      </c>
    </row>
    <row r="96" spans="2:10" ht="39" hidden="1" x14ac:dyDescent="0.6">
      <c r="B96" s="63" t="s">
        <v>948</v>
      </c>
      <c r="C96" s="14" t="s">
        <v>949</v>
      </c>
      <c r="D96" s="22" t="s">
        <v>49</v>
      </c>
      <c r="E96" s="15"/>
      <c r="F96" s="16"/>
      <c r="G96" s="25">
        <f t="shared" si="2"/>
        <v>0</v>
      </c>
    </row>
    <row r="97" spans="2:10" hidden="1" x14ac:dyDescent="0.6">
      <c r="B97" s="63"/>
      <c r="C97" s="14"/>
      <c r="D97" s="15"/>
      <c r="E97" s="15"/>
      <c r="F97" s="69"/>
      <c r="G97" s="25" t="str">
        <f t="shared" si="2"/>
        <v/>
      </c>
    </row>
    <row r="98" spans="2:10" hidden="1" x14ac:dyDescent="0.6">
      <c r="B98" s="63" t="s">
        <v>109</v>
      </c>
      <c r="C98" s="14" t="s">
        <v>950</v>
      </c>
      <c r="D98" s="15" t="s">
        <v>62</v>
      </c>
      <c r="E98" s="15"/>
      <c r="F98" s="69"/>
      <c r="G98" s="25">
        <f t="shared" si="2"/>
        <v>0</v>
      </c>
    </row>
    <row r="99" spans="2:10" hidden="1" x14ac:dyDescent="0.6">
      <c r="B99" s="63"/>
      <c r="C99" s="70"/>
      <c r="D99" s="15"/>
      <c r="E99" s="15"/>
      <c r="F99" s="69"/>
      <c r="G99" s="25" t="str">
        <f t="shared" si="2"/>
        <v/>
      </c>
    </row>
    <row r="100" spans="2:10" hidden="1" x14ac:dyDescent="0.6">
      <c r="B100" s="63" t="s">
        <v>112</v>
      </c>
      <c r="C100" s="14" t="s">
        <v>951</v>
      </c>
      <c r="D100" s="15" t="s">
        <v>62</v>
      </c>
      <c r="E100" s="15"/>
      <c r="F100" s="69"/>
      <c r="G100" s="25">
        <f t="shared" si="2"/>
        <v>0</v>
      </c>
    </row>
    <row r="101" spans="2:10" hidden="1" x14ac:dyDescent="0.6">
      <c r="B101" s="63"/>
      <c r="C101" s="14"/>
      <c r="D101" s="15"/>
      <c r="E101" s="15"/>
      <c r="F101" s="72"/>
      <c r="G101" s="25" t="str">
        <f t="shared" si="2"/>
        <v/>
      </c>
    </row>
    <row r="102" spans="2:10" x14ac:dyDescent="0.6">
      <c r="B102" s="63" t="s">
        <v>952</v>
      </c>
      <c r="C102" s="14" t="s">
        <v>953</v>
      </c>
      <c r="D102" s="15"/>
      <c r="E102" s="15"/>
      <c r="F102" s="69"/>
      <c r="G102" s="25" t="str">
        <f t="shared" si="2"/>
        <v/>
      </c>
    </row>
    <row r="103" spans="2:10" x14ac:dyDescent="0.6">
      <c r="B103" s="63"/>
      <c r="C103" s="14"/>
      <c r="D103" s="15"/>
      <c r="E103" s="15"/>
      <c r="F103" s="69"/>
      <c r="G103" s="25" t="str">
        <f t="shared" si="2"/>
        <v/>
      </c>
    </row>
    <row r="104" spans="2:10" ht="26" x14ac:dyDescent="0.6">
      <c r="B104" s="63" t="s">
        <v>954</v>
      </c>
      <c r="C104" s="14" t="s">
        <v>955</v>
      </c>
      <c r="D104" s="22" t="s">
        <v>49</v>
      </c>
      <c r="E104" s="15"/>
      <c r="F104" s="69">
        <v>115.56</v>
      </c>
      <c r="G104" s="25">
        <f t="shared" si="2"/>
        <v>0</v>
      </c>
      <c r="J104" s="1">
        <v>600</v>
      </c>
    </row>
    <row r="105" spans="2:10" hidden="1" x14ac:dyDescent="0.6">
      <c r="B105" s="63"/>
      <c r="C105" s="152"/>
      <c r="D105" s="66"/>
      <c r="E105" s="66"/>
      <c r="F105" s="69"/>
      <c r="G105" s="25" t="str">
        <f t="shared" si="2"/>
        <v/>
      </c>
    </row>
    <row r="106" spans="2:10" ht="15.5" hidden="1" x14ac:dyDescent="0.6">
      <c r="B106" s="63" t="s">
        <v>956</v>
      </c>
      <c r="C106" s="70" t="s">
        <v>957</v>
      </c>
      <c r="D106" s="22" t="s">
        <v>49</v>
      </c>
      <c r="E106" s="15"/>
      <c r="F106" s="69"/>
      <c r="G106" s="25">
        <f t="shared" si="2"/>
        <v>0</v>
      </c>
    </row>
    <row r="107" spans="2:10" hidden="1" x14ac:dyDescent="0.6">
      <c r="B107" s="63"/>
      <c r="C107" s="204"/>
      <c r="D107" s="66"/>
      <c r="E107" s="66"/>
      <c r="F107" s="69"/>
      <c r="G107" s="25" t="str">
        <f t="shared" si="2"/>
        <v/>
      </c>
    </row>
    <row r="108" spans="2:10" ht="26" hidden="1" x14ac:dyDescent="0.6">
      <c r="B108" s="63" t="s">
        <v>958</v>
      </c>
      <c r="C108" s="153" t="s">
        <v>959</v>
      </c>
      <c r="D108" s="22" t="s">
        <v>49</v>
      </c>
      <c r="E108" s="15"/>
      <c r="F108" s="69"/>
      <c r="G108" s="25">
        <f t="shared" si="2"/>
        <v>0</v>
      </c>
    </row>
    <row r="109" spans="2:10" x14ac:dyDescent="0.6">
      <c r="B109" s="63"/>
      <c r="C109" s="14"/>
      <c r="D109" s="15"/>
      <c r="E109" s="15"/>
      <c r="F109" s="69"/>
      <c r="G109" s="25" t="str">
        <f t="shared" si="2"/>
        <v/>
      </c>
    </row>
    <row r="110" spans="2:10" x14ac:dyDescent="0.6">
      <c r="B110" s="63" t="s">
        <v>960</v>
      </c>
      <c r="C110" s="14" t="s">
        <v>961</v>
      </c>
      <c r="D110" s="15"/>
      <c r="E110" s="15"/>
      <c r="F110" s="69"/>
      <c r="G110" s="25" t="str">
        <f t="shared" si="2"/>
        <v/>
      </c>
    </row>
    <row r="111" spans="2:10" x14ac:dyDescent="0.6">
      <c r="B111" s="63"/>
      <c r="C111" s="14"/>
      <c r="D111" s="15"/>
      <c r="E111" s="15"/>
      <c r="F111" s="69"/>
      <c r="G111" s="25" t="str">
        <f t="shared" si="2"/>
        <v/>
      </c>
    </row>
    <row r="112" spans="2:10" ht="15.5" hidden="1" x14ac:dyDescent="0.6">
      <c r="B112" s="63" t="s">
        <v>962</v>
      </c>
      <c r="C112" s="70" t="s">
        <v>963</v>
      </c>
      <c r="D112" s="22" t="s">
        <v>49</v>
      </c>
      <c r="E112" s="15"/>
      <c r="F112" s="69"/>
      <c r="G112" s="25">
        <f t="shared" si="2"/>
        <v>0</v>
      </c>
    </row>
    <row r="113" spans="2:10" hidden="1" x14ac:dyDescent="0.6">
      <c r="B113" s="63"/>
      <c r="C113" s="14"/>
      <c r="E113" s="15"/>
      <c r="F113" s="16"/>
      <c r="G113" s="25" t="str">
        <f t="shared" si="2"/>
        <v/>
      </c>
    </row>
    <row r="114" spans="2:10" ht="26" x14ac:dyDescent="0.6">
      <c r="B114" s="50" t="s">
        <v>964</v>
      </c>
      <c r="C114" s="14" t="s">
        <v>965</v>
      </c>
      <c r="D114" s="22" t="s">
        <v>49</v>
      </c>
      <c r="E114" s="15"/>
      <c r="F114" s="16">
        <v>67.44</v>
      </c>
      <c r="G114" s="199">
        <f t="shared" si="2"/>
        <v>0</v>
      </c>
      <c r="J114" s="1">
        <v>650</v>
      </c>
    </row>
    <row r="115" spans="2:10" x14ac:dyDescent="0.6">
      <c r="B115" s="50"/>
      <c r="C115" s="14"/>
      <c r="D115" s="15"/>
      <c r="E115" s="15"/>
      <c r="F115" s="16"/>
      <c r="G115" s="25" t="str">
        <f t="shared" si="2"/>
        <v/>
      </c>
    </row>
    <row r="116" spans="2:10" ht="39" x14ac:dyDescent="0.6">
      <c r="B116" s="50" t="s">
        <v>966</v>
      </c>
      <c r="C116" s="14" t="s">
        <v>967</v>
      </c>
      <c r="D116" s="15"/>
      <c r="E116" s="15"/>
      <c r="F116" s="16"/>
      <c r="G116" s="25" t="str">
        <f t="shared" si="2"/>
        <v/>
      </c>
    </row>
    <row r="117" spans="2:10" x14ac:dyDescent="0.6">
      <c r="B117" s="63"/>
      <c r="C117" s="14"/>
      <c r="D117" s="15"/>
      <c r="E117" s="15"/>
      <c r="F117" s="16"/>
      <c r="G117" s="25" t="str">
        <f t="shared" si="2"/>
        <v/>
      </c>
    </row>
    <row r="118" spans="2:10" ht="26" hidden="1" x14ac:dyDescent="0.6">
      <c r="B118" s="63" t="s">
        <v>968</v>
      </c>
      <c r="C118" s="14" t="s">
        <v>969</v>
      </c>
      <c r="D118" s="22" t="s">
        <v>49</v>
      </c>
      <c r="E118" s="15"/>
      <c r="F118" s="16"/>
      <c r="G118" s="25">
        <f t="shared" si="2"/>
        <v>0</v>
      </c>
    </row>
    <row r="119" spans="2:10" hidden="1" x14ac:dyDescent="0.6">
      <c r="B119" s="50"/>
      <c r="C119" s="14"/>
      <c r="D119" s="22"/>
      <c r="E119" s="23"/>
      <c r="F119" s="24"/>
      <c r="G119" s="25" t="str">
        <f t="shared" si="2"/>
        <v/>
      </c>
    </row>
    <row r="120" spans="2:10" ht="26" x14ac:dyDescent="0.6">
      <c r="B120" s="63" t="s">
        <v>970</v>
      </c>
      <c r="C120" s="14" t="s">
        <v>971</v>
      </c>
      <c r="D120" s="22" t="s">
        <v>49</v>
      </c>
      <c r="E120" s="26"/>
      <c r="F120" s="16">
        <v>790.93</v>
      </c>
      <c r="G120" s="25">
        <f t="shared" si="2"/>
        <v>0</v>
      </c>
      <c r="I120" s="1">
        <v>300</v>
      </c>
    </row>
    <row r="121" spans="2:10" x14ac:dyDescent="0.6">
      <c r="B121" s="63"/>
      <c r="C121" s="14"/>
      <c r="D121" s="15"/>
      <c r="E121" s="26"/>
      <c r="F121" s="16"/>
      <c r="G121" s="25"/>
    </row>
    <row r="122" spans="2:10" x14ac:dyDescent="0.6">
      <c r="B122" s="63"/>
      <c r="C122" s="14"/>
      <c r="D122" s="15"/>
      <c r="E122" s="26"/>
      <c r="F122" s="16"/>
      <c r="G122" s="25"/>
    </row>
    <row r="123" spans="2:10" x14ac:dyDescent="0.6">
      <c r="B123" s="63"/>
      <c r="C123" s="14"/>
      <c r="D123" s="15"/>
      <c r="E123" s="26"/>
      <c r="F123" s="16"/>
      <c r="G123" s="25"/>
    </row>
    <row r="124" spans="2:10" x14ac:dyDescent="0.6">
      <c r="B124" s="63"/>
      <c r="C124" s="14"/>
      <c r="D124" s="15"/>
      <c r="E124" s="26"/>
      <c r="F124" s="16"/>
      <c r="G124" s="25"/>
    </row>
    <row r="125" spans="2:10" x14ac:dyDescent="0.6">
      <c r="B125" s="63"/>
      <c r="C125" s="14"/>
      <c r="D125" s="15"/>
      <c r="E125" s="26"/>
      <c r="F125" s="64"/>
      <c r="G125" s="25" t="str">
        <f>IF(D125="","",E125*F125)</f>
        <v/>
      </c>
    </row>
    <row r="126" spans="2:10" x14ac:dyDescent="0.6">
      <c r="B126" s="63"/>
      <c r="C126" s="14"/>
      <c r="D126" s="15"/>
      <c r="E126" s="26"/>
      <c r="F126" s="64"/>
      <c r="G126" s="25"/>
    </row>
    <row r="127" spans="2:10" x14ac:dyDescent="0.6">
      <c r="B127" s="63"/>
      <c r="C127" s="14"/>
      <c r="D127" s="15"/>
      <c r="E127" s="26"/>
      <c r="F127" s="64"/>
      <c r="G127" s="25"/>
    </row>
    <row r="128" spans="2:10" s="28" customFormat="1" ht="19.5" customHeight="1" x14ac:dyDescent="0.6">
      <c r="B128" s="154" t="str">
        <f>$B$10</f>
        <v>C3.1</v>
      </c>
      <c r="C128" s="30" t="s">
        <v>78</v>
      </c>
      <c r="D128" s="31"/>
      <c r="E128" s="32"/>
      <c r="F128" s="31"/>
      <c r="G128" s="33">
        <f>SUM(G76:G127)</f>
        <v>0</v>
      </c>
      <c r="H128" s="34"/>
    </row>
    <row r="129" spans="2:10" x14ac:dyDescent="0.6">
      <c r="B129" s="367" t="str">
        <f>Client1</f>
        <v>Province of KwaZulu-Natal</v>
      </c>
      <c r="C129" s="367"/>
      <c r="D129" s="367"/>
      <c r="E129" s="365" t="str">
        <f>"Contract No. "&amp;ContractNo</f>
        <v>Contract No. ZNB00904/00000/00/HOD/INF/21/T</v>
      </c>
      <c r="F129" s="365"/>
      <c r="G129" s="365"/>
    </row>
    <row r="130" spans="2:10" x14ac:dyDescent="0.6">
      <c r="B130" s="367" t="str">
        <f>Client2</f>
        <v>Department of Transport</v>
      </c>
      <c r="C130" s="367"/>
      <c r="D130" s="367"/>
      <c r="E130" s="365"/>
      <c r="F130" s="365"/>
      <c r="G130" s="365"/>
    </row>
    <row r="131" spans="2:10" x14ac:dyDescent="0.6">
      <c r="B131" s="368"/>
      <c r="C131" s="368"/>
      <c r="D131" s="368"/>
      <c r="E131" s="366"/>
      <c r="F131" s="366"/>
      <c r="G131" s="366"/>
    </row>
    <row r="132" spans="2:10" x14ac:dyDescent="0.6">
      <c r="B132" s="376" t="s">
        <v>8</v>
      </c>
      <c r="C132" s="377"/>
      <c r="D132" s="377"/>
      <c r="E132" s="377"/>
      <c r="F132" s="377"/>
      <c r="G132" s="378" t="str">
        <f>$G$4</f>
        <v>CHAPTER C3.1</v>
      </c>
      <c r="H132" s="6"/>
    </row>
    <row r="133" spans="2:10" x14ac:dyDescent="0.6">
      <c r="B133" s="369" t="str">
        <f>ContractDescription</f>
        <v>THE CONSTRUCTION OF THE LOVU RIVER PEDESTRIAN BRIDGE NO.3383 IN THE DURBAN REGION</v>
      </c>
      <c r="C133" s="370"/>
      <c r="D133" s="370"/>
      <c r="E133" s="370"/>
      <c r="F133" s="370"/>
      <c r="G133" s="365"/>
      <c r="H133" s="8"/>
    </row>
    <row r="134" spans="2:10" x14ac:dyDescent="0.6">
      <c r="B134" s="369"/>
      <c r="C134" s="370"/>
      <c r="D134" s="370"/>
      <c r="E134" s="370"/>
      <c r="F134" s="370"/>
      <c r="G134" s="365"/>
      <c r="H134" s="8"/>
    </row>
    <row r="135" spans="2:10" x14ac:dyDescent="0.6">
      <c r="B135" s="371"/>
      <c r="C135" s="372"/>
      <c r="D135" s="372"/>
      <c r="E135" s="372"/>
      <c r="F135" s="372"/>
      <c r="G135" s="366"/>
      <c r="H135" s="8"/>
    </row>
    <row r="136" spans="2:10" s="9" customFormat="1" ht="24.95" customHeight="1" x14ac:dyDescent="0.6">
      <c r="B136" s="79" t="s">
        <v>9</v>
      </c>
      <c r="C136" s="11" t="s">
        <v>10</v>
      </c>
      <c r="D136" s="11" t="s">
        <v>11</v>
      </c>
      <c r="E136" s="11" t="s">
        <v>12</v>
      </c>
      <c r="F136" s="11" t="s">
        <v>13</v>
      </c>
      <c r="G136" s="11" t="s">
        <v>14</v>
      </c>
      <c r="H136" s="12"/>
    </row>
    <row r="137" spans="2:10" s="28" customFormat="1" ht="20.25" customHeight="1" x14ac:dyDescent="0.6">
      <c r="B137" s="85"/>
      <c r="C137" s="30" t="s">
        <v>79</v>
      </c>
      <c r="D137" s="31"/>
      <c r="E137" s="32"/>
      <c r="F137" s="31"/>
      <c r="G137" s="33">
        <f>G128</f>
        <v>0</v>
      </c>
      <c r="H137" s="34"/>
    </row>
    <row r="138" spans="2:10" x14ac:dyDescent="0.6">
      <c r="B138" s="63"/>
      <c r="C138" s="14"/>
      <c r="D138" s="15"/>
      <c r="E138" s="26"/>
      <c r="F138" s="64"/>
      <c r="G138" s="25"/>
    </row>
    <row r="139" spans="2:10" ht="26" x14ac:dyDescent="0.6">
      <c r="B139" s="63" t="s">
        <v>972</v>
      </c>
      <c r="C139" s="14" t="s">
        <v>973</v>
      </c>
      <c r="D139" s="15"/>
      <c r="E139" s="26"/>
      <c r="F139" s="16"/>
      <c r="G139" s="25" t="str">
        <f t="shared" ref="G139:G174" si="3">IF(D139="","",E139*F139)</f>
        <v/>
      </c>
    </row>
    <row r="140" spans="2:10" x14ac:dyDescent="0.6">
      <c r="B140" s="63"/>
      <c r="C140" s="153"/>
      <c r="D140" s="66"/>
      <c r="E140" s="26"/>
      <c r="F140" s="67"/>
      <c r="G140" s="25" t="str">
        <f t="shared" si="3"/>
        <v/>
      </c>
    </row>
    <row r="141" spans="2:10" ht="26" x14ac:dyDescent="0.6">
      <c r="B141" s="63" t="s">
        <v>974</v>
      </c>
      <c r="C141" s="205" t="s">
        <v>975</v>
      </c>
      <c r="D141" s="22" t="s">
        <v>49</v>
      </c>
      <c r="E141" s="26"/>
      <c r="F141" s="16">
        <v>100</v>
      </c>
      <c r="G141" s="25">
        <f t="shared" si="3"/>
        <v>0</v>
      </c>
      <c r="J141" s="1">
        <v>1490</v>
      </c>
    </row>
    <row r="142" spans="2:10" x14ac:dyDescent="0.6">
      <c r="B142" s="63"/>
      <c r="C142" s="153"/>
      <c r="D142" s="66"/>
      <c r="E142" s="26"/>
      <c r="F142" s="69"/>
      <c r="G142" s="25" t="str">
        <f t="shared" si="3"/>
        <v/>
      </c>
    </row>
    <row r="143" spans="2:10" ht="26" x14ac:dyDescent="0.6">
      <c r="B143" s="63" t="s">
        <v>976</v>
      </c>
      <c r="C143" s="153" t="s">
        <v>977</v>
      </c>
      <c r="D143" s="22" t="s">
        <v>49</v>
      </c>
      <c r="E143" s="26"/>
      <c r="F143" s="67">
        <v>470.78</v>
      </c>
      <c r="G143" s="25">
        <f t="shared" si="3"/>
        <v>0</v>
      </c>
      <c r="J143" s="1">
        <v>165</v>
      </c>
    </row>
    <row r="144" spans="2:10" x14ac:dyDescent="0.6">
      <c r="B144" s="63"/>
      <c r="C144" s="153"/>
      <c r="D144" s="66"/>
      <c r="E144" s="26"/>
      <c r="F144" s="64"/>
      <c r="G144" s="25" t="str">
        <f t="shared" si="3"/>
        <v/>
      </c>
    </row>
    <row r="145" spans="2:10" x14ac:dyDescent="0.6">
      <c r="B145" s="63" t="s">
        <v>978</v>
      </c>
      <c r="C145" s="152" t="s">
        <v>979</v>
      </c>
      <c r="D145" s="66"/>
      <c r="E145" s="26"/>
      <c r="F145" s="67"/>
      <c r="G145" s="25" t="str">
        <f t="shared" si="3"/>
        <v/>
      </c>
    </row>
    <row r="146" spans="2:10" x14ac:dyDescent="0.6">
      <c r="B146" s="63"/>
      <c r="C146" s="14"/>
      <c r="D146" s="15"/>
      <c r="E146" s="26"/>
      <c r="F146" s="16"/>
      <c r="G146" s="25" t="str">
        <f t="shared" si="3"/>
        <v/>
      </c>
    </row>
    <row r="147" spans="2:10" ht="26" x14ac:dyDescent="0.6">
      <c r="B147" s="63" t="s">
        <v>980</v>
      </c>
      <c r="C147" s="14" t="s">
        <v>981</v>
      </c>
      <c r="D147" s="22"/>
      <c r="E147" s="26"/>
      <c r="F147" s="16"/>
      <c r="G147" s="25"/>
    </row>
    <row r="148" spans="2:10" x14ac:dyDescent="0.6">
      <c r="B148" s="63"/>
      <c r="C148" s="14"/>
      <c r="D148" s="22"/>
      <c r="E148" s="26"/>
      <c r="F148" s="16"/>
      <c r="G148" s="25"/>
    </row>
    <row r="149" spans="2:10" x14ac:dyDescent="0.6">
      <c r="B149" s="63" t="s">
        <v>109</v>
      </c>
      <c r="C149" s="152" t="s">
        <v>982</v>
      </c>
      <c r="D149" s="22" t="s">
        <v>62</v>
      </c>
      <c r="E149" s="26"/>
      <c r="F149" s="16">
        <v>66.41</v>
      </c>
      <c r="G149" s="25">
        <f t="shared" ref="G149" si="4">IF(D149="","",E149*F149)</f>
        <v>0</v>
      </c>
      <c r="J149" s="1">
        <v>4150</v>
      </c>
    </row>
    <row r="150" spans="2:10" x14ac:dyDescent="0.6">
      <c r="B150" s="63"/>
      <c r="C150" s="153"/>
      <c r="D150" s="22"/>
      <c r="E150" s="26"/>
      <c r="F150" s="16"/>
      <c r="G150" s="25"/>
    </row>
    <row r="151" spans="2:10" x14ac:dyDescent="0.6">
      <c r="B151" s="63" t="s">
        <v>112</v>
      </c>
      <c r="C151" s="152" t="s">
        <v>983</v>
      </c>
      <c r="D151" s="22" t="s">
        <v>62</v>
      </c>
      <c r="E151" s="202"/>
      <c r="F151" s="16">
        <v>73.58</v>
      </c>
      <c r="G151" s="199">
        <f t="shared" ref="G151" si="5">IF(D151="","",E151*F151)</f>
        <v>0</v>
      </c>
      <c r="J151" s="1">
        <v>150</v>
      </c>
    </row>
    <row r="152" spans="2:10" x14ac:dyDescent="0.6">
      <c r="B152" s="63"/>
      <c r="C152" s="14"/>
      <c r="D152" s="15"/>
      <c r="E152" s="26"/>
      <c r="F152" s="69"/>
      <c r="G152" s="25" t="str">
        <f t="shared" si="3"/>
        <v/>
      </c>
    </row>
    <row r="153" spans="2:10" ht="26" hidden="1" x14ac:dyDescent="0.6">
      <c r="B153" s="63" t="s">
        <v>984</v>
      </c>
      <c r="C153" s="14" t="s">
        <v>985</v>
      </c>
      <c r="D153" s="15"/>
      <c r="E153" s="26"/>
      <c r="F153" s="69"/>
      <c r="G153" s="25" t="str">
        <f t="shared" si="3"/>
        <v/>
      </c>
    </row>
    <row r="154" spans="2:10" hidden="1" x14ac:dyDescent="0.6">
      <c r="B154" s="63"/>
      <c r="C154" s="14"/>
      <c r="D154" s="15"/>
      <c r="E154" s="26"/>
      <c r="F154" s="64"/>
      <c r="G154" s="25" t="str">
        <f t="shared" si="3"/>
        <v/>
      </c>
    </row>
    <row r="155" spans="2:10" ht="15.5" hidden="1" x14ac:dyDescent="0.6">
      <c r="B155" s="63" t="s">
        <v>986</v>
      </c>
      <c r="C155" s="70" t="s">
        <v>987</v>
      </c>
      <c r="D155" s="22" t="s">
        <v>172</v>
      </c>
      <c r="E155" s="26"/>
      <c r="F155" s="27"/>
      <c r="G155" s="25">
        <f t="shared" si="3"/>
        <v>0</v>
      </c>
    </row>
    <row r="156" spans="2:10" hidden="1" x14ac:dyDescent="0.6">
      <c r="B156" s="63"/>
      <c r="C156" s="14"/>
      <c r="D156" s="15"/>
      <c r="E156" s="26"/>
      <c r="F156" s="27"/>
      <c r="G156" s="25" t="str">
        <f t="shared" si="3"/>
        <v/>
      </c>
    </row>
    <row r="157" spans="2:10" ht="15.5" hidden="1" x14ac:dyDescent="0.6">
      <c r="B157" s="63" t="s">
        <v>988</v>
      </c>
      <c r="C157" s="14" t="s">
        <v>989</v>
      </c>
      <c r="D157" s="22" t="s">
        <v>172</v>
      </c>
      <c r="E157" s="26"/>
      <c r="F157" s="27"/>
      <c r="G157" s="25">
        <f t="shared" si="3"/>
        <v>0</v>
      </c>
    </row>
    <row r="158" spans="2:10" hidden="1" x14ac:dyDescent="0.6">
      <c r="B158" s="50"/>
      <c r="C158" s="14"/>
      <c r="D158" s="22"/>
      <c r="E158" s="26"/>
      <c r="F158" s="69"/>
      <c r="G158" s="25" t="str">
        <f t="shared" si="3"/>
        <v/>
      </c>
    </row>
    <row r="159" spans="2:10" ht="15.5" x14ac:dyDescent="0.6">
      <c r="B159" s="63" t="s">
        <v>990</v>
      </c>
      <c r="C159" s="14" t="s">
        <v>991</v>
      </c>
      <c r="D159" s="22" t="s">
        <v>172</v>
      </c>
      <c r="E159" s="26"/>
      <c r="F159" s="248">
        <v>17.43</v>
      </c>
      <c r="G159" s="25">
        <f t="shared" si="3"/>
        <v>0</v>
      </c>
      <c r="J159" s="1">
        <v>5810</v>
      </c>
    </row>
    <row r="160" spans="2:10" x14ac:dyDescent="0.6">
      <c r="B160" s="63"/>
      <c r="C160" s="70"/>
      <c r="D160" s="71"/>
      <c r="E160" s="26"/>
      <c r="F160" s="64"/>
      <c r="G160" s="25" t="str">
        <f t="shared" si="3"/>
        <v/>
      </c>
    </row>
    <row r="161" spans="2:10" hidden="1" x14ac:dyDescent="0.6">
      <c r="B161" s="63" t="s">
        <v>992</v>
      </c>
      <c r="C161" s="14" t="s">
        <v>993</v>
      </c>
      <c r="D161" s="15"/>
      <c r="E161" s="15"/>
      <c r="F161" s="16"/>
      <c r="G161" s="25" t="str">
        <f t="shared" si="3"/>
        <v/>
      </c>
    </row>
    <row r="162" spans="2:10" hidden="1" x14ac:dyDescent="0.6">
      <c r="B162" s="63"/>
      <c r="C162" s="14"/>
      <c r="D162" s="15"/>
      <c r="E162" s="15"/>
      <c r="F162" s="69"/>
      <c r="G162" s="25" t="str">
        <f t="shared" si="3"/>
        <v/>
      </c>
    </row>
    <row r="163" spans="2:10" ht="26" hidden="1" x14ac:dyDescent="0.6">
      <c r="B163" s="63" t="s">
        <v>994</v>
      </c>
      <c r="C163" s="14" t="s">
        <v>995</v>
      </c>
      <c r="D163" s="15" t="s">
        <v>62</v>
      </c>
      <c r="E163" s="15"/>
      <c r="F163" s="69"/>
      <c r="G163" s="25">
        <f t="shared" si="3"/>
        <v>0</v>
      </c>
    </row>
    <row r="164" spans="2:10" hidden="1" x14ac:dyDescent="0.6">
      <c r="B164" s="63"/>
      <c r="C164" s="70"/>
      <c r="D164" s="15"/>
      <c r="E164" s="15"/>
      <c r="F164" s="69"/>
      <c r="G164" s="25" t="str">
        <f t="shared" si="3"/>
        <v/>
      </c>
    </row>
    <row r="165" spans="2:10" ht="26" hidden="1" x14ac:dyDescent="0.6">
      <c r="B165" s="63" t="s">
        <v>996</v>
      </c>
      <c r="C165" s="14" t="s">
        <v>997</v>
      </c>
      <c r="D165" s="15" t="s">
        <v>62</v>
      </c>
      <c r="E165" s="15"/>
      <c r="F165" s="69"/>
      <c r="G165" s="25">
        <f t="shared" si="3"/>
        <v>0</v>
      </c>
    </row>
    <row r="166" spans="2:10" hidden="1" x14ac:dyDescent="0.6">
      <c r="B166" s="63"/>
      <c r="C166" s="14"/>
      <c r="D166" s="15"/>
      <c r="E166" s="15"/>
      <c r="F166" s="72"/>
      <c r="G166" s="25" t="str">
        <f t="shared" si="3"/>
        <v/>
      </c>
    </row>
    <row r="167" spans="2:10" ht="26" hidden="1" x14ac:dyDescent="0.6">
      <c r="B167" s="63" t="s">
        <v>998</v>
      </c>
      <c r="C167" s="14" t="s">
        <v>999</v>
      </c>
      <c r="D167" s="15" t="s">
        <v>62</v>
      </c>
      <c r="E167" s="15"/>
      <c r="F167" s="69"/>
      <c r="G167" s="25">
        <f t="shared" si="3"/>
        <v>0</v>
      </c>
    </row>
    <row r="168" spans="2:10" hidden="1" x14ac:dyDescent="0.6">
      <c r="B168" s="63"/>
      <c r="C168" s="14"/>
      <c r="D168" s="15"/>
      <c r="E168" s="15"/>
      <c r="F168" s="69"/>
      <c r="G168" s="25" t="str">
        <f t="shared" si="3"/>
        <v/>
      </c>
    </row>
    <row r="169" spans="2:10" ht="39" hidden="1" x14ac:dyDescent="0.6">
      <c r="B169" s="63" t="s">
        <v>1000</v>
      </c>
      <c r="C169" s="14" t="s">
        <v>1001</v>
      </c>
      <c r="D169" s="15" t="s">
        <v>62</v>
      </c>
      <c r="E169" s="15"/>
      <c r="F169" s="69"/>
      <c r="G169" s="25">
        <f t="shared" si="3"/>
        <v>0</v>
      </c>
    </row>
    <row r="170" spans="2:10" hidden="1" x14ac:dyDescent="0.6">
      <c r="B170" s="63"/>
      <c r="C170" s="152"/>
      <c r="D170" s="66"/>
      <c r="E170" s="66"/>
      <c r="F170" s="69"/>
      <c r="G170" s="25" t="str">
        <f t="shared" si="3"/>
        <v/>
      </c>
    </row>
    <row r="171" spans="2:10" ht="39" x14ac:dyDescent="0.6">
      <c r="B171" s="63" t="s">
        <v>1002</v>
      </c>
      <c r="C171" s="70" t="s">
        <v>1003</v>
      </c>
      <c r="D171" s="71"/>
      <c r="E171" s="15"/>
      <c r="F171" s="69"/>
      <c r="G171" s="25" t="str">
        <f t="shared" si="3"/>
        <v/>
      </c>
    </row>
    <row r="172" spans="2:10" x14ac:dyDescent="0.6">
      <c r="B172" s="63"/>
      <c r="C172" s="204"/>
      <c r="D172" s="66"/>
      <c r="E172" s="66"/>
      <c r="F172" s="69"/>
      <c r="G172" s="25" t="str">
        <f t="shared" si="3"/>
        <v/>
      </c>
    </row>
    <row r="173" spans="2:10" x14ac:dyDescent="0.6">
      <c r="B173" s="63" t="s">
        <v>1004</v>
      </c>
      <c r="C173" s="153" t="s">
        <v>1005</v>
      </c>
      <c r="D173" s="15" t="s">
        <v>90</v>
      </c>
      <c r="E173" s="15"/>
      <c r="F173" s="72">
        <v>1587.16</v>
      </c>
      <c r="G173" s="199">
        <f t="shared" si="3"/>
        <v>0</v>
      </c>
      <c r="J173" s="1">
        <v>25</v>
      </c>
    </row>
    <row r="174" spans="2:10" hidden="1" x14ac:dyDescent="0.6">
      <c r="B174" s="63"/>
      <c r="C174" s="14"/>
      <c r="D174" s="15"/>
      <c r="E174" s="15"/>
      <c r="F174" s="72"/>
      <c r="G174" s="199" t="str">
        <f t="shared" si="3"/>
        <v/>
      </c>
    </row>
    <row r="175" spans="2:10" ht="26" hidden="1" x14ac:dyDescent="0.6">
      <c r="B175" s="63" t="s">
        <v>1006</v>
      </c>
      <c r="C175" s="14" t="s">
        <v>1007</v>
      </c>
      <c r="D175" s="15" t="s">
        <v>90</v>
      </c>
      <c r="E175" s="15"/>
      <c r="F175" s="72"/>
      <c r="G175" s="199">
        <f t="shared" ref="G175:G192" si="6">IF(D175="","",E175*F175)</f>
        <v>0</v>
      </c>
    </row>
    <row r="176" spans="2:10" hidden="1" x14ac:dyDescent="0.6">
      <c r="B176" s="63"/>
      <c r="C176" s="14"/>
      <c r="D176" s="15"/>
      <c r="E176" s="15"/>
      <c r="F176" s="72"/>
      <c r="G176" s="199" t="str">
        <f t="shared" si="6"/>
        <v/>
      </c>
    </row>
    <row r="177" spans="2:10" ht="26" hidden="1" x14ac:dyDescent="0.6">
      <c r="B177" s="63" t="s">
        <v>1008</v>
      </c>
      <c r="C177" s="70" t="s">
        <v>1009</v>
      </c>
      <c r="D177" s="74" t="s">
        <v>90</v>
      </c>
      <c r="E177" s="15"/>
      <c r="F177" s="72"/>
      <c r="G177" s="199">
        <f t="shared" si="6"/>
        <v>0</v>
      </c>
    </row>
    <row r="178" spans="2:10" x14ac:dyDescent="0.6">
      <c r="B178" s="63"/>
      <c r="C178" s="14"/>
      <c r="E178" s="15"/>
      <c r="F178" s="72"/>
      <c r="G178" s="199" t="str">
        <f t="shared" si="6"/>
        <v/>
      </c>
    </row>
    <row r="179" spans="2:10" x14ac:dyDescent="0.6">
      <c r="B179" s="50" t="s">
        <v>1010</v>
      </c>
      <c r="C179" s="14" t="s">
        <v>1011</v>
      </c>
      <c r="D179" s="15" t="s">
        <v>90</v>
      </c>
      <c r="E179" s="15"/>
      <c r="F179" s="72">
        <v>1500</v>
      </c>
      <c r="G179" s="199">
        <f t="shared" si="6"/>
        <v>0</v>
      </c>
      <c r="J179" s="1">
        <v>50</v>
      </c>
    </row>
    <row r="180" spans="2:10" hidden="1" x14ac:dyDescent="0.6">
      <c r="B180" s="50"/>
      <c r="C180" s="14"/>
      <c r="D180" s="15"/>
      <c r="E180" s="15"/>
      <c r="F180" s="16"/>
      <c r="G180" s="199" t="str">
        <f t="shared" si="6"/>
        <v/>
      </c>
    </row>
    <row r="181" spans="2:10" hidden="1" x14ac:dyDescent="0.6">
      <c r="B181" s="50" t="s">
        <v>1012</v>
      </c>
      <c r="C181" s="14" t="s">
        <v>1013</v>
      </c>
      <c r="D181" s="15"/>
      <c r="E181" s="15"/>
      <c r="F181" s="16"/>
      <c r="G181" s="199" t="str">
        <f t="shared" si="6"/>
        <v/>
      </c>
    </row>
    <row r="182" spans="2:10" hidden="1" x14ac:dyDescent="0.6">
      <c r="B182" s="63"/>
      <c r="C182" s="14"/>
      <c r="D182" s="15"/>
      <c r="E182" s="15"/>
      <c r="F182" s="16"/>
      <c r="G182" s="199" t="str">
        <f t="shared" si="6"/>
        <v/>
      </c>
    </row>
    <row r="183" spans="2:10" hidden="1" x14ac:dyDescent="0.6">
      <c r="B183" s="63" t="s">
        <v>1014</v>
      </c>
      <c r="C183" s="70" t="s">
        <v>1015</v>
      </c>
      <c r="D183" s="15" t="s">
        <v>90</v>
      </c>
      <c r="E183" s="15"/>
      <c r="F183" s="16"/>
      <c r="G183" s="199">
        <f t="shared" si="6"/>
        <v>0</v>
      </c>
    </row>
    <row r="184" spans="2:10" hidden="1" x14ac:dyDescent="0.6">
      <c r="B184" s="50"/>
      <c r="C184" s="14"/>
      <c r="D184" s="22"/>
      <c r="E184" s="247"/>
      <c r="F184" s="249"/>
      <c r="G184" s="199" t="str">
        <f t="shared" si="6"/>
        <v/>
      </c>
    </row>
    <row r="185" spans="2:10" hidden="1" x14ac:dyDescent="0.6">
      <c r="B185" s="63" t="s">
        <v>1016</v>
      </c>
      <c r="C185" s="70" t="s">
        <v>1017</v>
      </c>
      <c r="D185" s="15"/>
      <c r="E185" s="202"/>
      <c r="F185" s="16"/>
      <c r="G185" s="199" t="str">
        <f t="shared" si="6"/>
        <v/>
      </c>
    </row>
    <row r="186" spans="2:10" hidden="1" x14ac:dyDescent="0.6">
      <c r="B186" s="63"/>
      <c r="C186" s="14"/>
      <c r="D186" s="15"/>
      <c r="E186" s="202"/>
      <c r="F186" s="251"/>
      <c r="G186" s="199" t="str">
        <f t="shared" si="6"/>
        <v/>
      </c>
    </row>
    <row r="187" spans="2:10" hidden="1" x14ac:dyDescent="0.6">
      <c r="B187" s="63" t="s">
        <v>1018</v>
      </c>
      <c r="C187" s="70" t="s">
        <v>1019</v>
      </c>
      <c r="D187" s="71" t="s">
        <v>90</v>
      </c>
      <c r="E187" s="202"/>
      <c r="F187" s="16"/>
      <c r="G187" s="199">
        <f t="shared" si="6"/>
        <v>0</v>
      </c>
    </row>
    <row r="188" spans="2:10" hidden="1" x14ac:dyDescent="0.6">
      <c r="B188" s="63"/>
      <c r="C188" s="153"/>
      <c r="D188" s="66"/>
      <c r="E188" s="202"/>
      <c r="F188" s="67"/>
      <c r="G188" s="199" t="str">
        <f t="shared" si="6"/>
        <v/>
      </c>
    </row>
    <row r="189" spans="2:10" hidden="1" x14ac:dyDescent="0.6">
      <c r="B189" s="63" t="s">
        <v>1020</v>
      </c>
      <c r="C189" s="205" t="s">
        <v>1021</v>
      </c>
      <c r="D189" s="15" t="s">
        <v>1022</v>
      </c>
      <c r="E189" s="202"/>
      <c r="F189" s="16"/>
      <c r="G189" s="199">
        <f t="shared" si="6"/>
        <v>0</v>
      </c>
    </row>
    <row r="190" spans="2:10" x14ac:dyDescent="0.6">
      <c r="B190" s="63"/>
      <c r="C190" s="153"/>
      <c r="D190" s="66"/>
      <c r="E190" s="202"/>
      <c r="F190" s="72"/>
      <c r="G190" s="199" t="str">
        <f t="shared" si="6"/>
        <v/>
      </c>
    </row>
    <row r="191" spans="2:10" ht="15.5" x14ac:dyDescent="0.6">
      <c r="B191" s="63" t="s">
        <v>1023</v>
      </c>
      <c r="C191" s="153" t="s">
        <v>1024</v>
      </c>
      <c r="D191" s="22" t="s">
        <v>1025</v>
      </c>
      <c r="E191" s="202"/>
      <c r="F191" s="72">
        <v>6.5</v>
      </c>
      <c r="G191" s="199">
        <f t="shared" si="6"/>
        <v>0</v>
      </c>
      <c r="J191" s="1">
        <v>48000</v>
      </c>
    </row>
    <row r="192" spans="2:10" x14ac:dyDescent="0.6">
      <c r="B192" s="63"/>
      <c r="C192" s="153"/>
      <c r="D192" s="66"/>
      <c r="E192" s="202"/>
      <c r="F192" s="251"/>
      <c r="G192" s="199" t="str">
        <f t="shared" si="6"/>
        <v/>
      </c>
    </row>
    <row r="193" spans="2:8" s="28" customFormat="1" ht="19.5" customHeight="1" x14ac:dyDescent="0.6">
      <c r="B193" s="154" t="str">
        <f>$B$10</f>
        <v>C3.1</v>
      </c>
      <c r="C193" s="30" t="s">
        <v>78</v>
      </c>
      <c r="D193" s="31"/>
      <c r="E193" s="32"/>
      <c r="F193" s="31"/>
      <c r="G193" s="33">
        <f>SUM(G137:G192)</f>
        <v>0</v>
      </c>
      <c r="H193" s="34"/>
    </row>
    <row r="194" spans="2:8" hidden="1" x14ac:dyDescent="0.6">
      <c r="B194" s="367" t="str">
        <f>Client1</f>
        <v>Province of KwaZulu-Natal</v>
      </c>
      <c r="C194" s="367"/>
      <c r="D194" s="367"/>
      <c r="E194" s="365" t="str">
        <f>"Contract No. "&amp;ContractNo</f>
        <v>Contract No. ZNB00904/00000/00/HOD/INF/21/T</v>
      </c>
      <c r="F194" s="365"/>
      <c r="G194" s="365"/>
    </row>
    <row r="195" spans="2:8" hidden="1" x14ac:dyDescent="0.6">
      <c r="B195" s="367" t="str">
        <f>Client2</f>
        <v>Department of Transport</v>
      </c>
      <c r="C195" s="367"/>
      <c r="D195" s="367"/>
      <c r="E195" s="365"/>
      <c r="F195" s="365"/>
      <c r="G195" s="365"/>
    </row>
    <row r="196" spans="2:8" hidden="1" x14ac:dyDescent="0.6">
      <c r="B196" s="368"/>
      <c r="C196" s="368"/>
      <c r="D196" s="368"/>
      <c r="E196" s="366"/>
      <c r="F196" s="366"/>
      <c r="G196" s="366"/>
    </row>
    <row r="197" spans="2:8" hidden="1" x14ac:dyDescent="0.6">
      <c r="B197" s="376" t="s">
        <v>8</v>
      </c>
      <c r="C197" s="377"/>
      <c r="D197" s="377"/>
      <c r="E197" s="377"/>
      <c r="F197" s="377"/>
      <c r="G197" s="378" t="str">
        <f>$G$4</f>
        <v>CHAPTER C3.1</v>
      </c>
      <c r="H197" s="6"/>
    </row>
    <row r="198" spans="2:8" hidden="1" x14ac:dyDescent="0.6">
      <c r="B198" s="369" t="str">
        <f>ContractDescription</f>
        <v>THE CONSTRUCTION OF THE LOVU RIVER PEDESTRIAN BRIDGE NO.3383 IN THE DURBAN REGION</v>
      </c>
      <c r="C198" s="370"/>
      <c r="D198" s="370"/>
      <c r="E198" s="370"/>
      <c r="F198" s="370"/>
      <c r="G198" s="365"/>
      <c r="H198" s="8"/>
    </row>
    <row r="199" spans="2:8" hidden="1" x14ac:dyDescent="0.6">
      <c r="B199" s="369"/>
      <c r="C199" s="370"/>
      <c r="D199" s="370"/>
      <c r="E199" s="370"/>
      <c r="F199" s="370"/>
      <c r="G199" s="365"/>
      <c r="H199" s="8"/>
    </row>
    <row r="200" spans="2:8" hidden="1" x14ac:dyDescent="0.6">
      <c r="B200" s="371"/>
      <c r="C200" s="372"/>
      <c r="D200" s="372"/>
      <c r="E200" s="372"/>
      <c r="F200" s="372"/>
      <c r="G200" s="366"/>
      <c r="H200" s="8"/>
    </row>
    <row r="201" spans="2:8" s="9" customFormat="1" ht="24.95" hidden="1" customHeight="1" x14ac:dyDescent="0.6">
      <c r="B201" s="79" t="s">
        <v>9</v>
      </c>
      <c r="C201" s="11" t="s">
        <v>10</v>
      </c>
      <c r="D201" s="11" t="s">
        <v>11</v>
      </c>
      <c r="E201" s="11" t="s">
        <v>12</v>
      </c>
      <c r="F201" s="11" t="s">
        <v>13</v>
      </c>
      <c r="G201" s="11" t="s">
        <v>14</v>
      </c>
      <c r="H201" s="12"/>
    </row>
    <row r="202" spans="2:8" s="28" customFormat="1" ht="20.25" hidden="1" customHeight="1" x14ac:dyDescent="0.6">
      <c r="B202" s="85"/>
      <c r="C202" s="30" t="s">
        <v>79</v>
      </c>
      <c r="D202" s="31"/>
      <c r="E202" s="32"/>
      <c r="F202" s="31"/>
      <c r="G202" s="33">
        <f>G193</f>
        <v>0</v>
      </c>
      <c r="H202" s="34"/>
    </row>
    <row r="203" spans="2:8" hidden="1" x14ac:dyDescent="0.6">
      <c r="B203" s="50"/>
      <c r="C203" s="153"/>
      <c r="D203" s="66"/>
      <c r="E203" s="26"/>
      <c r="F203" s="64"/>
      <c r="G203" s="25"/>
    </row>
    <row r="204" spans="2:8" ht="15.5" hidden="1" x14ac:dyDescent="0.6">
      <c r="B204" s="50" t="s">
        <v>1026</v>
      </c>
      <c r="C204" s="152" t="s">
        <v>1027</v>
      </c>
      <c r="D204" s="22" t="s">
        <v>49</v>
      </c>
      <c r="E204" s="26"/>
      <c r="F204" s="67"/>
      <c r="G204" s="25">
        <f t="shared" ref="G204:G222" si="7">IF(D204="","",E204*F204)</f>
        <v>0</v>
      </c>
    </row>
    <row r="205" spans="2:8" hidden="1" x14ac:dyDescent="0.6">
      <c r="B205" s="50"/>
      <c r="C205" s="14"/>
      <c r="D205" s="15"/>
      <c r="E205" s="26"/>
      <c r="F205" s="16"/>
      <c r="G205" s="25" t="str">
        <f t="shared" si="7"/>
        <v/>
      </c>
    </row>
    <row r="206" spans="2:8" ht="39" hidden="1" x14ac:dyDescent="0.6">
      <c r="B206" s="50" t="s">
        <v>1028</v>
      </c>
      <c r="C206" s="14" t="s">
        <v>1029</v>
      </c>
      <c r="D206" s="22" t="s">
        <v>49</v>
      </c>
      <c r="E206" s="26"/>
      <c r="F206" s="16"/>
      <c r="G206" s="25">
        <f t="shared" si="7"/>
        <v>0</v>
      </c>
    </row>
    <row r="207" spans="2:8" hidden="1" x14ac:dyDescent="0.6">
      <c r="B207" s="50"/>
      <c r="C207" s="14"/>
      <c r="D207" s="15"/>
      <c r="E207" s="26"/>
      <c r="F207" s="69"/>
      <c r="G207" s="25" t="str">
        <f t="shared" si="7"/>
        <v/>
      </c>
    </row>
    <row r="208" spans="2:8" ht="15.5" hidden="1" x14ac:dyDescent="0.6">
      <c r="B208" s="50" t="s">
        <v>1030</v>
      </c>
      <c r="C208" s="14" t="s">
        <v>1031</v>
      </c>
      <c r="D208" s="22" t="s">
        <v>49</v>
      </c>
      <c r="E208" s="26"/>
      <c r="F208" s="69"/>
      <c r="G208" s="25">
        <f t="shared" si="7"/>
        <v>0</v>
      </c>
    </row>
    <row r="209" spans="2:7" hidden="1" x14ac:dyDescent="0.6">
      <c r="B209" s="50"/>
      <c r="C209" s="14"/>
      <c r="D209" s="15"/>
      <c r="E209" s="26"/>
      <c r="F209" s="64"/>
      <c r="G209" s="25" t="str">
        <f t="shared" si="7"/>
        <v/>
      </c>
    </row>
    <row r="210" spans="2:7" ht="26" hidden="1" x14ac:dyDescent="0.6">
      <c r="B210" s="50" t="s">
        <v>1032</v>
      </c>
      <c r="C210" s="70" t="s">
        <v>1033</v>
      </c>
      <c r="D210" s="71" t="s">
        <v>90</v>
      </c>
      <c r="E210" s="26"/>
      <c r="F210" s="27"/>
      <c r="G210" s="25">
        <f t="shared" si="7"/>
        <v>0</v>
      </c>
    </row>
    <row r="211" spans="2:7" hidden="1" x14ac:dyDescent="0.6">
      <c r="B211" s="50"/>
      <c r="C211" s="14"/>
      <c r="D211" s="15"/>
      <c r="E211" s="26"/>
      <c r="F211" s="27"/>
      <c r="G211" s="25" t="str">
        <f t="shared" si="7"/>
        <v/>
      </c>
    </row>
    <row r="212" spans="2:7" hidden="1" x14ac:dyDescent="0.6">
      <c r="B212" s="50" t="s">
        <v>1034</v>
      </c>
      <c r="C212" s="14" t="s">
        <v>1035</v>
      </c>
      <c r="D212" s="15"/>
      <c r="E212" s="26"/>
      <c r="F212" s="27"/>
      <c r="G212" s="25" t="str">
        <f t="shared" si="7"/>
        <v/>
      </c>
    </row>
    <row r="213" spans="2:7" hidden="1" x14ac:dyDescent="0.6">
      <c r="B213" s="50"/>
      <c r="C213" s="14"/>
      <c r="D213" s="22"/>
      <c r="E213" s="26"/>
      <c r="F213" s="69"/>
      <c r="G213" s="25" t="str">
        <f t="shared" si="7"/>
        <v/>
      </c>
    </row>
    <row r="214" spans="2:7" hidden="1" x14ac:dyDescent="0.6">
      <c r="B214" s="50" t="s">
        <v>1036</v>
      </c>
      <c r="C214" s="14" t="s">
        <v>1037</v>
      </c>
      <c r="D214" s="15" t="s">
        <v>62</v>
      </c>
      <c r="E214" s="26"/>
      <c r="F214" s="27"/>
      <c r="G214" s="25">
        <f t="shared" si="7"/>
        <v>0</v>
      </c>
    </row>
    <row r="215" spans="2:7" hidden="1" x14ac:dyDescent="0.6">
      <c r="B215" s="50"/>
      <c r="C215" s="70"/>
      <c r="D215" s="71"/>
      <c r="E215" s="26"/>
      <c r="F215" s="64"/>
      <c r="G215" s="25" t="str">
        <f t="shared" si="7"/>
        <v/>
      </c>
    </row>
    <row r="216" spans="2:7" hidden="1" x14ac:dyDescent="0.6">
      <c r="B216" s="50" t="s">
        <v>1038</v>
      </c>
      <c r="C216" s="14" t="s">
        <v>1039</v>
      </c>
      <c r="D216" s="15" t="s">
        <v>62</v>
      </c>
      <c r="E216" s="15"/>
      <c r="F216" s="16"/>
      <c r="G216" s="25">
        <f t="shared" si="7"/>
        <v>0</v>
      </c>
    </row>
    <row r="217" spans="2:7" hidden="1" x14ac:dyDescent="0.6">
      <c r="B217" s="50"/>
      <c r="C217" s="14"/>
      <c r="D217" s="15"/>
      <c r="E217" s="15"/>
      <c r="F217" s="69"/>
      <c r="G217" s="25" t="str">
        <f t="shared" si="7"/>
        <v/>
      </c>
    </row>
    <row r="218" spans="2:7" hidden="1" x14ac:dyDescent="0.6">
      <c r="B218" s="50" t="s">
        <v>1040</v>
      </c>
      <c r="C218" s="14" t="s">
        <v>1041</v>
      </c>
      <c r="D218" s="15" t="s">
        <v>90</v>
      </c>
      <c r="E218" s="15"/>
      <c r="F218" s="69"/>
      <c r="G218" s="25">
        <f t="shared" si="7"/>
        <v>0</v>
      </c>
    </row>
    <row r="219" spans="2:7" hidden="1" x14ac:dyDescent="0.6">
      <c r="B219" s="50"/>
      <c r="C219" s="70"/>
      <c r="D219" s="15"/>
      <c r="E219" s="15"/>
      <c r="F219" s="69"/>
      <c r="G219" s="25" t="str">
        <f t="shared" si="7"/>
        <v/>
      </c>
    </row>
    <row r="220" spans="2:7" ht="26" hidden="1" x14ac:dyDescent="0.6">
      <c r="B220" s="50" t="s">
        <v>1042</v>
      </c>
      <c r="C220" s="14" t="s">
        <v>1043</v>
      </c>
      <c r="D220" s="15" t="s">
        <v>90</v>
      </c>
      <c r="E220" s="15"/>
      <c r="F220" s="69"/>
      <c r="G220" s="25">
        <f t="shared" si="7"/>
        <v>0</v>
      </c>
    </row>
    <row r="221" spans="2:7" hidden="1" x14ac:dyDescent="0.6">
      <c r="B221" s="50"/>
      <c r="C221" s="14"/>
      <c r="D221" s="15"/>
      <c r="E221" s="15"/>
      <c r="F221" s="72"/>
      <c r="G221" s="25" t="str">
        <f t="shared" si="7"/>
        <v/>
      </c>
    </row>
    <row r="222" spans="2:7" hidden="1" x14ac:dyDescent="0.6">
      <c r="B222" s="50" t="s">
        <v>1044</v>
      </c>
      <c r="C222" s="70" t="s">
        <v>1045</v>
      </c>
      <c r="D222" s="15" t="s">
        <v>1022</v>
      </c>
      <c r="E222" s="15"/>
      <c r="F222" s="69"/>
      <c r="G222" s="25">
        <f t="shared" si="7"/>
        <v>0</v>
      </c>
    </row>
    <row r="223" spans="2:7" hidden="1" x14ac:dyDescent="0.6">
      <c r="B223" s="50"/>
      <c r="C223" s="70"/>
      <c r="D223" s="15"/>
      <c r="E223" s="15"/>
      <c r="F223" s="69"/>
      <c r="G223" s="25"/>
    </row>
    <row r="224" spans="2:7" hidden="1" x14ac:dyDescent="0.6">
      <c r="B224" s="63"/>
      <c r="C224" s="70"/>
      <c r="D224" s="15"/>
      <c r="E224" s="15"/>
      <c r="F224" s="69"/>
      <c r="G224" s="25"/>
    </row>
    <row r="225" spans="2:7" hidden="1" x14ac:dyDescent="0.6">
      <c r="B225" s="63"/>
      <c r="C225" s="70"/>
      <c r="D225" s="15"/>
      <c r="E225" s="15"/>
      <c r="F225" s="69"/>
      <c r="G225" s="25"/>
    </row>
    <row r="226" spans="2:7" hidden="1" x14ac:dyDescent="0.6">
      <c r="B226" s="63"/>
      <c r="C226" s="70"/>
      <c r="D226" s="15"/>
      <c r="E226" s="15"/>
      <c r="F226" s="69"/>
      <c r="G226" s="25"/>
    </row>
    <row r="227" spans="2:7" hidden="1" x14ac:dyDescent="0.6">
      <c r="B227" s="63"/>
      <c r="C227" s="70"/>
      <c r="D227" s="15"/>
      <c r="E227" s="15"/>
      <c r="F227" s="69"/>
      <c r="G227" s="25"/>
    </row>
    <row r="228" spans="2:7" hidden="1" x14ac:dyDescent="0.6">
      <c r="B228" s="63"/>
      <c r="C228" s="70"/>
      <c r="D228" s="15"/>
      <c r="E228" s="15"/>
      <c r="F228" s="69"/>
      <c r="G228" s="25"/>
    </row>
    <row r="229" spans="2:7" hidden="1" x14ac:dyDescent="0.6">
      <c r="B229" s="63"/>
      <c r="C229" s="70"/>
      <c r="D229" s="15"/>
      <c r="E229" s="15"/>
      <c r="F229" s="69"/>
      <c r="G229" s="25"/>
    </row>
    <row r="230" spans="2:7" hidden="1" x14ac:dyDescent="0.6">
      <c r="B230" s="63"/>
      <c r="C230" s="70"/>
      <c r="D230" s="15"/>
      <c r="E230" s="15"/>
      <c r="F230" s="69"/>
      <c r="G230" s="25"/>
    </row>
    <row r="231" spans="2:7" hidden="1" x14ac:dyDescent="0.6">
      <c r="B231" s="63"/>
      <c r="C231" s="70"/>
      <c r="D231" s="15"/>
      <c r="E231" s="15"/>
      <c r="F231" s="69"/>
      <c r="G231" s="25"/>
    </row>
    <row r="232" spans="2:7" hidden="1" x14ac:dyDescent="0.6">
      <c r="B232" s="63"/>
      <c r="C232" s="70"/>
      <c r="D232" s="15"/>
      <c r="E232" s="15"/>
      <c r="F232" s="69"/>
      <c r="G232" s="25"/>
    </row>
    <row r="233" spans="2:7" hidden="1" x14ac:dyDescent="0.6">
      <c r="B233" s="63"/>
      <c r="C233" s="70"/>
      <c r="D233" s="15"/>
      <c r="E233" s="15"/>
      <c r="F233" s="69"/>
      <c r="G233" s="25"/>
    </row>
    <row r="234" spans="2:7" hidden="1" x14ac:dyDescent="0.6">
      <c r="B234" s="63"/>
      <c r="C234" s="70"/>
      <c r="D234" s="15"/>
      <c r="E234" s="15"/>
      <c r="F234" s="69"/>
      <c r="G234" s="25"/>
    </row>
    <row r="235" spans="2:7" hidden="1" x14ac:dyDescent="0.6">
      <c r="B235" s="63"/>
      <c r="C235" s="70"/>
      <c r="D235" s="15"/>
      <c r="E235" s="15"/>
      <c r="F235" s="69"/>
      <c r="G235" s="25"/>
    </row>
    <row r="236" spans="2:7" hidden="1" x14ac:dyDescent="0.6">
      <c r="B236" s="63"/>
      <c r="C236" s="70"/>
      <c r="D236" s="15"/>
      <c r="E236" s="15"/>
      <c r="F236" s="69"/>
      <c r="G236" s="25"/>
    </row>
    <row r="237" spans="2:7" hidden="1" x14ac:dyDescent="0.6">
      <c r="B237" s="63"/>
      <c r="C237" s="70"/>
      <c r="D237" s="15"/>
      <c r="E237" s="15"/>
      <c r="F237" s="69"/>
      <c r="G237" s="25"/>
    </row>
    <row r="238" spans="2:7" hidden="1" x14ac:dyDescent="0.6">
      <c r="B238" s="63"/>
      <c r="C238" s="70"/>
      <c r="D238" s="15"/>
      <c r="E238" s="15"/>
      <c r="F238" s="69"/>
      <c r="G238" s="25"/>
    </row>
    <row r="239" spans="2:7" hidden="1" x14ac:dyDescent="0.6">
      <c r="B239" s="63"/>
      <c r="C239" s="70"/>
      <c r="D239" s="15"/>
      <c r="E239" s="15"/>
      <c r="F239" s="69"/>
      <c r="G239" s="25"/>
    </row>
    <row r="240" spans="2:7" hidden="1" x14ac:dyDescent="0.6">
      <c r="B240" s="63"/>
      <c r="C240" s="70"/>
      <c r="D240" s="15"/>
      <c r="E240" s="15"/>
      <c r="F240" s="69"/>
      <c r="G240" s="25"/>
    </row>
    <row r="241" spans="2:7" hidden="1" x14ac:dyDescent="0.6">
      <c r="B241" s="63"/>
      <c r="C241" s="70"/>
      <c r="D241" s="15"/>
      <c r="E241" s="15"/>
      <c r="F241" s="69"/>
      <c r="G241" s="25"/>
    </row>
    <row r="242" spans="2:7" hidden="1" x14ac:dyDescent="0.6">
      <c r="B242" s="63"/>
      <c r="C242" s="70"/>
      <c r="D242" s="15"/>
      <c r="E242" s="15"/>
      <c r="F242" s="69"/>
      <c r="G242" s="25"/>
    </row>
    <row r="243" spans="2:7" hidden="1" x14ac:dyDescent="0.6">
      <c r="B243" s="63"/>
      <c r="C243" s="70"/>
      <c r="D243" s="15"/>
      <c r="E243" s="15"/>
      <c r="F243" s="69"/>
      <c r="G243" s="25"/>
    </row>
    <row r="244" spans="2:7" hidden="1" x14ac:dyDescent="0.6">
      <c r="B244" s="63"/>
      <c r="C244" s="70"/>
      <c r="D244" s="15"/>
      <c r="E244" s="15"/>
      <c r="F244" s="69"/>
      <c r="G244" s="25"/>
    </row>
    <row r="245" spans="2:7" hidden="1" x14ac:dyDescent="0.6">
      <c r="B245" s="63"/>
      <c r="C245" s="70"/>
      <c r="D245" s="15"/>
      <c r="E245" s="15"/>
      <c r="F245" s="69"/>
      <c r="G245" s="25"/>
    </row>
    <row r="246" spans="2:7" hidden="1" x14ac:dyDescent="0.6">
      <c r="B246" s="63"/>
      <c r="C246" s="70"/>
      <c r="D246" s="15"/>
      <c r="E246" s="15"/>
      <c r="F246" s="69"/>
      <c r="G246" s="25"/>
    </row>
    <row r="247" spans="2:7" hidden="1" x14ac:dyDescent="0.6">
      <c r="B247" s="63"/>
      <c r="C247" s="70"/>
      <c r="D247" s="15"/>
      <c r="E247" s="15"/>
      <c r="F247" s="69"/>
      <c r="G247" s="25"/>
    </row>
    <row r="248" spans="2:7" hidden="1" x14ac:dyDescent="0.6">
      <c r="B248" s="63"/>
      <c r="C248" s="70"/>
      <c r="D248" s="15"/>
      <c r="E248" s="15"/>
      <c r="F248" s="69"/>
      <c r="G248" s="25"/>
    </row>
    <row r="249" spans="2:7" hidden="1" x14ac:dyDescent="0.6">
      <c r="B249" s="63"/>
      <c r="C249" s="70"/>
      <c r="D249" s="15"/>
      <c r="E249" s="15"/>
      <c r="F249" s="69"/>
      <c r="G249" s="25"/>
    </row>
    <row r="250" spans="2:7" hidden="1" x14ac:dyDescent="0.6">
      <c r="B250" s="63"/>
      <c r="C250" s="70"/>
      <c r="D250" s="15"/>
      <c r="E250" s="15"/>
      <c r="F250" s="69"/>
      <c r="G250" s="25"/>
    </row>
    <row r="251" spans="2:7" hidden="1" x14ac:dyDescent="0.6">
      <c r="B251" s="63"/>
      <c r="C251" s="70"/>
      <c r="D251" s="15"/>
      <c r="E251" s="15"/>
      <c r="F251" s="69"/>
      <c r="G251" s="25"/>
    </row>
    <row r="252" spans="2:7" hidden="1" x14ac:dyDescent="0.6">
      <c r="B252" s="63"/>
      <c r="C252" s="70"/>
      <c r="D252" s="15"/>
      <c r="E252" s="15"/>
      <c r="F252" s="69"/>
      <c r="G252" s="25"/>
    </row>
    <row r="253" spans="2:7" hidden="1" x14ac:dyDescent="0.6">
      <c r="B253" s="63"/>
      <c r="C253" s="70"/>
      <c r="D253" s="15"/>
      <c r="E253" s="15"/>
      <c r="F253" s="69"/>
      <c r="G253" s="25"/>
    </row>
    <row r="254" spans="2:7" hidden="1" x14ac:dyDescent="0.6">
      <c r="B254" s="63"/>
      <c r="C254" s="70"/>
      <c r="D254" s="15"/>
      <c r="E254" s="15"/>
      <c r="F254" s="69"/>
      <c r="G254" s="25"/>
    </row>
    <row r="255" spans="2:7" hidden="1" x14ac:dyDescent="0.6">
      <c r="B255" s="63"/>
      <c r="C255" s="70"/>
      <c r="D255" s="15"/>
      <c r="E255" s="15"/>
      <c r="F255" s="69"/>
      <c r="G255" s="25"/>
    </row>
    <row r="256" spans="2:7" hidden="1" x14ac:dyDescent="0.6">
      <c r="B256" s="63"/>
      <c r="C256" s="70"/>
      <c r="D256" s="15"/>
      <c r="E256" s="15"/>
      <c r="F256" s="69"/>
      <c r="G256" s="25"/>
    </row>
    <row r="257" spans="2:8" hidden="1" x14ac:dyDescent="0.6">
      <c r="B257" s="63"/>
      <c r="C257" s="70"/>
      <c r="D257" s="15"/>
      <c r="E257" s="15"/>
      <c r="F257" s="69"/>
      <c r="G257" s="25"/>
    </row>
    <row r="258" spans="2:8" hidden="1" x14ac:dyDescent="0.6">
      <c r="B258" s="63"/>
      <c r="C258" s="70"/>
      <c r="D258" s="15"/>
      <c r="E258" s="15"/>
      <c r="F258" s="69"/>
      <c r="G258" s="25"/>
    </row>
    <row r="259" spans="2:8" hidden="1" x14ac:dyDescent="0.6">
      <c r="B259" s="63"/>
      <c r="C259" s="70"/>
      <c r="D259" s="15"/>
      <c r="E259" s="15"/>
      <c r="F259" s="69"/>
      <c r="G259" s="25"/>
    </row>
    <row r="260" spans="2:8" hidden="1" x14ac:dyDescent="0.6">
      <c r="B260" s="63"/>
      <c r="C260" s="70"/>
      <c r="D260" s="15"/>
      <c r="E260" s="15"/>
      <c r="F260" s="69"/>
      <c r="G260" s="25"/>
    </row>
    <row r="261" spans="2:8" hidden="1" x14ac:dyDescent="0.6">
      <c r="B261" s="63"/>
      <c r="C261" s="70"/>
      <c r="D261" s="15"/>
      <c r="E261" s="15"/>
      <c r="F261" s="69"/>
      <c r="G261" s="25"/>
    </row>
    <row r="262" spans="2:8" hidden="1" x14ac:dyDescent="0.6">
      <c r="B262" s="63"/>
      <c r="C262" s="70"/>
      <c r="D262" s="15"/>
      <c r="E262" s="15"/>
      <c r="F262" s="69"/>
      <c r="G262" s="25"/>
    </row>
    <row r="263" spans="2:8" hidden="1" x14ac:dyDescent="0.6">
      <c r="B263" s="63"/>
      <c r="C263" s="14"/>
      <c r="D263" s="15"/>
      <c r="E263" s="15"/>
      <c r="F263" s="69"/>
      <c r="G263" s="25" t="str">
        <f>IF(D263="","",E263*F263)</f>
        <v/>
      </c>
    </row>
    <row r="264" spans="2:8" hidden="1" x14ac:dyDescent="0.6">
      <c r="B264" s="63"/>
      <c r="C264" s="14"/>
      <c r="D264" s="15"/>
      <c r="E264" s="15"/>
      <c r="F264" s="69"/>
      <c r="G264" s="25" t="str">
        <f>IF(D264="","",E264*F264)</f>
        <v/>
      </c>
    </row>
    <row r="265" spans="2:8" hidden="1" x14ac:dyDescent="0.6">
      <c r="B265" s="63"/>
      <c r="C265" s="152"/>
      <c r="D265" s="66"/>
      <c r="E265" s="66"/>
      <c r="F265" s="69"/>
      <c r="G265" s="25" t="str">
        <f>IF(D265="","",E265*F265)</f>
        <v/>
      </c>
    </row>
    <row r="266" spans="2:8" s="28" customFormat="1" ht="24.95" hidden="1" customHeight="1" x14ac:dyDescent="0.6">
      <c r="B266" s="93" t="str">
        <f>$B$10</f>
        <v>C3.1</v>
      </c>
      <c r="C266" s="30" t="s">
        <v>173</v>
      </c>
      <c r="D266" s="31"/>
      <c r="E266" s="32"/>
      <c r="F266" s="31"/>
      <c r="G266" s="33">
        <f>SUM(G202:G265)</f>
        <v>0</v>
      </c>
      <c r="H266" s="34"/>
    </row>
  </sheetData>
  <mergeCells count="25">
    <mergeCell ref="B197:F197"/>
    <mergeCell ref="G197:G200"/>
    <mergeCell ref="B198:F200"/>
    <mergeCell ref="B132:F132"/>
    <mergeCell ref="G132:G135"/>
    <mergeCell ref="B133:F135"/>
    <mergeCell ref="B194:D194"/>
    <mergeCell ref="E194:G196"/>
    <mergeCell ref="B195:D195"/>
    <mergeCell ref="B196:D196"/>
    <mergeCell ref="B71:F71"/>
    <mergeCell ref="G71:G74"/>
    <mergeCell ref="B72:F74"/>
    <mergeCell ref="B129:D129"/>
    <mergeCell ref="E129:G131"/>
    <mergeCell ref="B130:D130"/>
    <mergeCell ref="B131:D131"/>
    <mergeCell ref="E1:G1"/>
    <mergeCell ref="B5:F7"/>
    <mergeCell ref="G4:G7"/>
    <mergeCell ref="B4:F4"/>
    <mergeCell ref="B68:D68"/>
    <mergeCell ref="E68:G70"/>
    <mergeCell ref="B69:D69"/>
    <mergeCell ref="B70:D70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ZNT 4198/17T Standard Quotation Document Ver. 2019-09-02&amp;R&amp;"Arial,Bold"_____________________
C&amp;P   </oddFooter>
  </headerFooter>
  <rowBreaks count="1" manualBreakCount="1">
    <brk id="193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tabColor rgb="FF92D050"/>
  </sheetPr>
  <dimension ref="A1:J295"/>
  <sheetViews>
    <sheetView view="pageBreakPreview" topLeftCell="A140" zoomScale="77" zoomScaleNormal="100" zoomScaleSheetLayoutView="77" workbookViewId="0">
      <selection activeCell="G295" sqref="G295"/>
    </sheetView>
  </sheetViews>
  <sheetFormatPr defaultColWidth="6.86328125" defaultRowHeight="13" x14ac:dyDescent="0.6"/>
  <cols>
    <col min="1" max="1" width="0.86328125" style="36" customWidth="1"/>
    <col min="2" max="2" width="11.54296875" style="36" customWidth="1"/>
    <col min="3" max="3" width="45.54296875" style="36" customWidth="1"/>
    <col min="4" max="4" width="13.54296875" style="36" customWidth="1"/>
    <col min="5" max="7" width="15.54296875" style="36" customWidth="1"/>
    <col min="8" max="8" width="0.86328125" style="36" customWidth="1"/>
    <col min="9" max="16384" width="6.86328125" style="36"/>
  </cols>
  <sheetData>
    <row r="1" spans="1:9" x14ac:dyDescent="0.6">
      <c r="A1" s="1"/>
      <c r="B1" s="2" t="str">
        <f>Client1</f>
        <v>Province of KwaZulu-Natal</v>
      </c>
      <c r="C1" s="3"/>
      <c r="D1" s="4"/>
      <c r="E1" s="379" t="str">
        <f>"Contract No. "&amp;ContractNo</f>
        <v>Contract No. ZNB00904/00000/00/HOD/INF/21/T</v>
      </c>
      <c r="F1" s="379"/>
      <c r="G1" s="379"/>
      <c r="H1" s="5"/>
      <c r="I1" s="1"/>
    </row>
    <row r="2" spans="1:9" x14ac:dyDescent="0.6">
      <c r="A2" s="1"/>
      <c r="B2" s="101" t="str">
        <f>Client2</f>
        <v>Department of Transport</v>
      </c>
      <c r="C2" s="3"/>
      <c r="D2" s="4"/>
      <c r="E2" s="4"/>
      <c r="F2" s="1"/>
      <c r="G2" s="5"/>
      <c r="H2" s="5"/>
      <c r="I2" s="1"/>
    </row>
    <row r="3" spans="1:9" x14ac:dyDescent="0.6">
      <c r="A3" s="1"/>
      <c r="B3" s="82"/>
      <c r="C3" s="82"/>
      <c r="D3" s="83"/>
      <c r="E3" s="83"/>
      <c r="F3" s="84"/>
      <c r="G3" s="102"/>
      <c r="H3" s="5"/>
      <c r="I3" s="1"/>
    </row>
    <row r="4" spans="1:9" x14ac:dyDescent="0.6">
      <c r="A4" s="1"/>
      <c r="B4" s="376" t="s">
        <v>8</v>
      </c>
      <c r="C4" s="377"/>
      <c r="D4" s="377"/>
      <c r="E4" s="377"/>
      <c r="F4" s="377"/>
      <c r="G4" s="373" t="str">
        <f>"CHAPTER "&amp;B10</f>
        <v>CHAPTER C3.2</v>
      </c>
      <c r="H4" s="6"/>
      <c r="I4" s="1"/>
    </row>
    <row r="5" spans="1:9" ht="7.5" customHeight="1" x14ac:dyDescent="0.6">
      <c r="A5" s="1"/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  <c r="I5" s="1"/>
    </row>
    <row r="6" spans="1:9" ht="12.75" customHeight="1" x14ac:dyDescent="0.6">
      <c r="A6" s="1"/>
      <c r="B6" s="369"/>
      <c r="C6" s="370"/>
      <c r="D6" s="370"/>
      <c r="E6" s="370"/>
      <c r="F6" s="370"/>
      <c r="G6" s="374"/>
      <c r="H6" s="8"/>
      <c r="I6" s="1"/>
    </row>
    <row r="7" spans="1:9" ht="7.5" customHeight="1" x14ac:dyDescent="0.6">
      <c r="A7" s="1"/>
      <c r="B7" s="371"/>
      <c r="C7" s="372"/>
      <c r="D7" s="372"/>
      <c r="E7" s="372"/>
      <c r="F7" s="372"/>
      <c r="G7" s="375"/>
      <c r="H7" s="8"/>
      <c r="I7" s="1"/>
    </row>
    <row r="8" spans="1:9" ht="24.95" customHeight="1" x14ac:dyDescent="0.6">
      <c r="A8" s="9"/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  <c r="I8" s="9"/>
    </row>
    <row r="9" spans="1:9" x14ac:dyDescent="0.6">
      <c r="A9" s="9"/>
      <c r="B9" s="46"/>
      <c r="C9" s="51"/>
      <c r="D9" s="51"/>
      <c r="E9" s="51"/>
      <c r="F9" s="51"/>
      <c r="G9" s="25" t="str">
        <f t="shared" ref="G9:G41" si="0">IF(D9="","",E9*F9)</f>
        <v/>
      </c>
      <c r="H9" s="12"/>
      <c r="I9" s="9"/>
    </row>
    <row r="10" spans="1:9" x14ac:dyDescent="0.6">
      <c r="A10" s="1"/>
      <c r="B10" s="77" t="s">
        <v>1046</v>
      </c>
      <c r="C10" s="20" t="s">
        <v>1047</v>
      </c>
      <c r="D10" s="15"/>
      <c r="E10" s="15"/>
      <c r="F10" s="16"/>
      <c r="G10" s="25" t="str">
        <f t="shared" si="0"/>
        <v/>
      </c>
      <c r="H10" s="18"/>
      <c r="I10" s="1"/>
    </row>
    <row r="11" spans="1:9" x14ac:dyDescent="0.6">
      <c r="A11" s="1"/>
      <c r="B11" s="50"/>
      <c r="C11" s="14"/>
      <c r="D11" s="15"/>
      <c r="E11" s="15"/>
      <c r="F11" s="16"/>
      <c r="G11" s="25" t="str">
        <f t="shared" si="0"/>
        <v/>
      </c>
      <c r="H11" s="18"/>
      <c r="I11" s="1"/>
    </row>
    <row r="12" spans="1:9" x14ac:dyDescent="0.6">
      <c r="A12" s="1"/>
      <c r="B12" s="50" t="s">
        <v>1048</v>
      </c>
      <c r="C12" s="14" t="s">
        <v>1049</v>
      </c>
      <c r="D12" s="15"/>
      <c r="E12" s="15"/>
      <c r="F12" s="16"/>
      <c r="G12" s="25" t="str">
        <f t="shared" si="0"/>
        <v/>
      </c>
      <c r="H12" s="18"/>
      <c r="I12" s="1"/>
    </row>
    <row r="13" spans="1:9" x14ac:dyDescent="0.6">
      <c r="A13" s="1"/>
      <c r="B13" s="50"/>
      <c r="C13" s="14"/>
      <c r="D13" s="15"/>
      <c r="E13" s="15"/>
      <c r="F13" s="16"/>
      <c r="G13" s="25" t="str">
        <f t="shared" si="0"/>
        <v/>
      </c>
      <c r="H13" s="18"/>
      <c r="I13" s="1"/>
    </row>
    <row r="14" spans="1:9" ht="26" x14ac:dyDescent="0.6">
      <c r="A14" s="1"/>
      <c r="B14" s="50" t="s">
        <v>1050</v>
      </c>
      <c r="C14" s="14" t="s">
        <v>1051</v>
      </c>
      <c r="D14" s="22"/>
      <c r="E14" s="23"/>
      <c r="F14" s="24"/>
      <c r="G14" s="25" t="str">
        <f t="shared" si="0"/>
        <v/>
      </c>
      <c r="H14" s="62"/>
      <c r="I14" s="1"/>
    </row>
    <row r="15" spans="1:9" x14ac:dyDescent="0.6">
      <c r="A15" s="1"/>
      <c r="B15" s="50"/>
      <c r="C15" s="14"/>
      <c r="D15" s="15"/>
      <c r="E15" s="26"/>
      <c r="F15" s="16"/>
      <c r="G15" s="25" t="str">
        <f t="shared" si="0"/>
        <v/>
      </c>
      <c r="H15" s="18"/>
      <c r="I15" s="1"/>
    </row>
    <row r="16" spans="1:9" ht="15.5" hidden="1" x14ac:dyDescent="0.6">
      <c r="A16" s="1"/>
      <c r="B16" s="50" t="s">
        <v>109</v>
      </c>
      <c r="C16" s="14" t="s">
        <v>906</v>
      </c>
      <c r="D16" s="22" t="s">
        <v>49</v>
      </c>
      <c r="E16" s="26"/>
      <c r="F16" s="64"/>
      <c r="G16" s="25">
        <f>IF(D16="","",E16*F16)</f>
        <v>0</v>
      </c>
      <c r="H16" s="18"/>
      <c r="I16" s="1"/>
    </row>
    <row r="17" spans="1:10" hidden="1" x14ac:dyDescent="0.6">
      <c r="A17" s="1"/>
      <c r="B17" s="50"/>
      <c r="C17" s="14"/>
      <c r="D17" s="15"/>
      <c r="E17" s="26"/>
      <c r="F17" s="16"/>
      <c r="G17" s="25" t="str">
        <f t="shared" si="0"/>
        <v/>
      </c>
      <c r="H17" s="65"/>
      <c r="I17" s="1"/>
    </row>
    <row r="18" spans="1:10" ht="15.5" x14ac:dyDescent="0.6">
      <c r="A18" s="1"/>
      <c r="B18" s="50" t="s">
        <v>112</v>
      </c>
      <c r="C18" s="153" t="s">
        <v>907</v>
      </c>
      <c r="D18" s="22" t="s">
        <v>49</v>
      </c>
      <c r="E18" s="26"/>
      <c r="F18" s="24">
        <v>52.254999999999995</v>
      </c>
      <c r="G18" s="25">
        <f t="shared" si="0"/>
        <v>0</v>
      </c>
      <c r="H18" s="68"/>
      <c r="I18" s="1"/>
      <c r="J18" s="36">
        <v>330</v>
      </c>
    </row>
    <row r="19" spans="1:10" x14ac:dyDescent="0.6">
      <c r="A19" s="1"/>
      <c r="B19" s="50"/>
      <c r="C19" s="152"/>
      <c r="D19" s="66"/>
      <c r="E19" s="26"/>
      <c r="F19" s="67"/>
      <c r="G19" s="25" t="str">
        <f t="shared" si="0"/>
        <v/>
      </c>
      <c r="H19" s="68"/>
      <c r="I19" s="1"/>
    </row>
    <row r="20" spans="1:10" ht="15.5" hidden="1" x14ac:dyDescent="0.6">
      <c r="A20" s="1"/>
      <c r="B20" s="50" t="s">
        <v>136</v>
      </c>
      <c r="C20" s="153" t="s">
        <v>908</v>
      </c>
      <c r="D20" s="22" t="s">
        <v>49</v>
      </c>
      <c r="E20" s="26"/>
      <c r="F20" s="69"/>
      <c r="G20" s="25">
        <f t="shared" si="0"/>
        <v>0</v>
      </c>
      <c r="H20" s="68"/>
      <c r="I20" s="1"/>
    </row>
    <row r="21" spans="1:10" hidden="1" x14ac:dyDescent="0.6">
      <c r="A21" s="1"/>
      <c r="B21" s="50"/>
      <c r="C21" s="152"/>
      <c r="D21" s="66"/>
      <c r="E21" s="26"/>
      <c r="F21" s="67"/>
      <c r="G21" s="25" t="str">
        <f t="shared" si="0"/>
        <v/>
      </c>
      <c r="H21" s="68"/>
      <c r="I21" s="1"/>
    </row>
    <row r="22" spans="1:10" ht="52" x14ac:dyDescent="0.6">
      <c r="A22" s="1"/>
      <c r="B22" s="50" t="s">
        <v>1052</v>
      </c>
      <c r="C22" s="153" t="s">
        <v>1053</v>
      </c>
      <c r="D22" s="22" t="s">
        <v>49</v>
      </c>
      <c r="E22" s="23"/>
      <c r="F22" s="24">
        <v>77.212000000000003</v>
      </c>
      <c r="G22" s="25">
        <f t="shared" si="0"/>
        <v>0</v>
      </c>
      <c r="H22" s="68"/>
      <c r="I22" s="1"/>
      <c r="J22" s="36">
        <v>1750</v>
      </c>
    </row>
    <row r="23" spans="1:10" x14ac:dyDescent="0.6">
      <c r="A23" s="1"/>
      <c r="B23" s="50"/>
      <c r="C23" s="152"/>
      <c r="D23" s="66"/>
      <c r="E23" s="26"/>
      <c r="F23" s="67"/>
      <c r="G23" s="25" t="str">
        <f t="shared" si="0"/>
        <v/>
      </c>
      <c r="H23" s="68"/>
      <c r="I23" s="1"/>
    </row>
    <row r="24" spans="1:10" ht="52" hidden="1" x14ac:dyDescent="0.6">
      <c r="A24" s="1"/>
      <c r="B24" s="50" t="s">
        <v>1054</v>
      </c>
      <c r="C24" s="14" t="s">
        <v>1055</v>
      </c>
      <c r="D24" s="22" t="s">
        <v>49</v>
      </c>
      <c r="E24" s="26"/>
      <c r="F24" s="16"/>
      <c r="G24" s="25">
        <f t="shared" si="0"/>
        <v>0</v>
      </c>
      <c r="H24" s="18"/>
      <c r="I24" s="1"/>
    </row>
    <row r="25" spans="1:10" hidden="1" x14ac:dyDescent="0.6">
      <c r="A25" s="1"/>
      <c r="B25" s="50"/>
      <c r="C25" s="14"/>
      <c r="D25" s="15"/>
      <c r="E25" s="26"/>
      <c r="F25" s="16"/>
      <c r="G25" s="25" t="str">
        <f t="shared" si="0"/>
        <v/>
      </c>
      <c r="H25" s="18"/>
      <c r="I25" s="1"/>
    </row>
    <row r="26" spans="1:10" ht="39" x14ac:dyDescent="0.6">
      <c r="A26" s="1"/>
      <c r="B26" s="50" t="s">
        <v>1056</v>
      </c>
      <c r="C26" s="14" t="s">
        <v>1057</v>
      </c>
      <c r="D26" s="22" t="s">
        <v>49</v>
      </c>
      <c r="E26" s="26"/>
      <c r="F26" s="69">
        <v>176.07400000000001</v>
      </c>
      <c r="G26" s="25">
        <f t="shared" si="0"/>
        <v>0</v>
      </c>
      <c r="H26" s="62"/>
      <c r="I26" s="1"/>
      <c r="J26" s="36">
        <v>160</v>
      </c>
    </row>
    <row r="27" spans="1:10" hidden="1" x14ac:dyDescent="0.6">
      <c r="A27" s="1"/>
      <c r="B27" s="50"/>
      <c r="C27" s="14"/>
      <c r="D27" s="15"/>
      <c r="E27" s="26"/>
      <c r="F27" s="69"/>
      <c r="G27" s="25" t="str">
        <f t="shared" si="0"/>
        <v/>
      </c>
      <c r="H27" s="18"/>
      <c r="I27" s="1"/>
    </row>
    <row r="28" spans="1:10" ht="26" hidden="1" x14ac:dyDescent="0.6">
      <c r="A28" s="1"/>
      <c r="B28" s="50" t="s">
        <v>1058</v>
      </c>
      <c r="C28" s="14" t="s">
        <v>1059</v>
      </c>
      <c r="D28" s="22" t="s">
        <v>49</v>
      </c>
      <c r="E28" s="26"/>
      <c r="F28" s="64"/>
      <c r="G28" s="25">
        <f t="shared" si="0"/>
        <v>0</v>
      </c>
      <c r="H28" s="18"/>
      <c r="I28" s="1"/>
    </row>
    <row r="29" spans="1:10" x14ac:dyDescent="0.6">
      <c r="A29" s="1"/>
      <c r="B29" s="50"/>
      <c r="C29" s="14"/>
      <c r="D29" s="15"/>
      <c r="E29" s="26"/>
      <c r="F29" s="27"/>
      <c r="G29" s="25" t="str">
        <f t="shared" si="0"/>
        <v/>
      </c>
      <c r="H29" s="18"/>
      <c r="I29" s="1"/>
    </row>
    <row r="30" spans="1:10" x14ac:dyDescent="0.6">
      <c r="A30" s="1"/>
      <c r="B30" s="50" t="s">
        <v>1060</v>
      </c>
      <c r="C30" s="14" t="s">
        <v>1061</v>
      </c>
      <c r="D30" s="15"/>
      <c r="E30" s="26"/>
      <c r="F30" s="27"/>
      <c r="G30" s="25" t="str">
        <f t="shared" si="0"/>
        <v/>
      </c>
      <c r="H30" s="18"/>
      <c r="I30" s="1"/>
    </row>
    <row r="31" spans="1:10" x14ac:dyDescent="0.6">
      <c r="A31" s="1"/>
      <c r="B31" s="50"/>
      <c r="C31" s="14"/>
      <c r="D31" s="15"/>
      <c r="E31" s="26"/>
      <c r="F31" s="27"/>
      <c r="G31" s="25" t="str">
        <f t="shared" si="0"/>
        <v/>
      </c>
      <c r="H31" s="18"/>
      <c r="I31" s="1"/>
    </row>
    <row r="32" spans="1:10" ht="15.5" x14ac:dyDescent="0.6">
      <c r="A32" s="1"/>
      <c r="B32" s="50" t="s">
        <v>1062</v>
      </c>
      <c r="C32" s="14" t="s">
        <v>1063</v>
      </c>
      <c r="D32" s="22" t="s">
        <v>49</v>
      </c>
      <c r="E32" s="26"/>
      <c r="F32" s="69">
        <v>53.94</v>
      </c>
      <c r="G32" s="25">
        <f t="shared" si="0"/>
        <v>0</v>
      </c>
      <c r="H32" s="62"/>
      <c r="I32" s="1"/>
      <c r="J32" s="36">
        <v>1300</v>
      </c>
    </row>
    <row r="33" spans="1:10" x14ac:dyDescent="0.6">
      <c r="A33" s="1"/>
      <c r="B33" s="50"/>
      <c r="C33" s="14"/>
      <c r="D33" s="15"/>
      <c r="E33" s="26"/>
      <c r="F33" s="27"/>
      <c r="G33" s="25" t="str">
        <f t="shared" si="0"/>
        <v/>
      </c>
      <c r="H33" s="18"/>
      <c r="I33" s="1"/>
    </row>
    <row r="34" spans="1:10" x14ac:dyDescent="0.6">
      <c r="A34" s="1"/>
      <c r="B34" s="50" t="s">
        <v>1064</v>
      </c>
      <c r="C34" s="70" t="s">
        <v>1065</v>
      </c>
      <c r="D34" s="71"/>
      <c r="E34" s="26"/>
      <c r="F34" s="64"/>
      <c r="G34" s="25" t="str">
        <f t="shared" si="0"/>
        <v/>
      </c>
      <c r="H34" s="18"/>
      <c r="I34" s="1"/>
    </row>
    <row r="35" spans="1:10" ht="13.5" hidden="1" customHeight="1" x14ac:dyDescent="0.6">
      <c r="A35" s="1"/>
      <c r="B35" s="50"/>
      <c r="C35" s="70"/>
      <c r="D35" s="71"/>
      <c r="E35" s="26"/>
      <c r="F35" s="64"/>
      <c r="G35" s="25"/>
      <c r="H35" s="18"/>
      <c r="I35" s="1"/>
    </row>
    <row r="36" spans="1:10" ht="15.5" hidden="1" x14ac:dyDescent="0.6">
      <c r="A36" s="1"/>
      <c r="B36" s="50" t="s">
        <v>109</v>
      </c>
      <c r="C36" s="14" t="s">
        <v>1066</v>
      </c>
      <c r="D36" s="22" t="s">
        <v>49</v>
      </c>
      <c r="E36" s="15"/>
      <c r="F36" s="16"/>
      <c r="G36" s="25">
        <f t="shared" si="0"/>
        <v>0</v>
      </c>
      <c r="H36" s="18"/>
      <c r="I36" s="1"/>
    </row>
    <row r="37" spans="1:10" x14ac:dyDescent="0.6">
      <c r="A37" s="1"/>
      <c r="B37" s="50"/>
      <c r="C37" s="14"/>
      <c r="D37" s="15"/>
      <c r="E37" s="15"/>
      <c r="F37" s="69"/>
      <c r="G37" s="25" t="str">
        <f t="shared" si="0"/>
        <v/>
      </c>
      <c r="H37" s="18"/>
      <c r="I37" s="1"/>
    </row>
    <row r="38" spans="1:10" ht="26" x14ac:dyDescent="0.6">
      <c r="A38" s="1"/>
      <c r="B38" s="50" t="s">
        <v>112</v>
      </c>
      <c r="C38" s="14" t="s">
        <v>1067</v>
      </c>
      <c r="D38" s="22" t="s">
        <v>49</v>
      </c>
      <c r="E38" s="22"/>
      <c r="F38" s="38">
        <v>75.056000000000012</v>
      </c>
      <c r="G38" s="25">
        <f t="shared" si="0"/>
        <v>0</v>
      </c>
      <c r="H38" s="18"/>
      <c r="I38" s="1"/>
      <c r="J38" s="36">
        <v>300</v>
      </c>
    </row>
    <row r="39" spans="1:10" hidden="1" x14ac:dyDescent="0.6">
      <c r="A39" s="1"/>
      <c r="B39" s="50"/>
      <c r="C39" s="70"/>
      <c r="D39" s="15"/>
      <c r="E39" s="15"/>
      <c r="F39" s="69"/>
      <c r="G39" s="25" t="str">
        <f t="shared" si="0"/>
        <v/>
      </c>
      <c r="H39" s="18"/>
      <c r="I39" s="1"/>
    </row>
    <row r="40" spans="1:10" ht="26" hidden="1" x14ac:dyDescent="0.6">
      <c r="A40" s="1"/>
      <c r="B40" s="50" t="s">
        <v>1068</v>
      </c>
      <c r="C40" s="14" t="s">
        <v>1069</v>
      </c>
      <c r="D40" s="15"/>
      <c r="E40" s="15"/>
      <c r="F40" s="69"/>
      <c r="G40" s="25" t="str">
        <f t="shared" si="0"/>
        <v/>
      </c>
      <c r="H40" s="18"/>
      <c r="I40" s="1"/>
    </row>
    <row r="41" spans="1:10" hidden="1" x14ac:dyDescent="0.6">
      <c r="A41" s="1"/>
      <c r="B41" s="50"/>
      <c r="C41" s="14"/>
      <c r="D41" s="15"/>
      <c r="E41" s="15"/>
      <c r="F41" s="72"/>
      <c r="G41" s="25" t="str">
        <f t="shared" si="0"/>
        <v/>
      </c>
      <c r="H41" s="18"/>
      <c r="I41" s="1"/>
    </row>
    <row r="42" spans="1:10" ht="26" hidden="1" x14ac:dyDescent="0.6">
      <c r="A42" s="1"/>
      <c r="B42" s="50" t="s">
        <v>109</v>
      </c>
      <c r="C42" s="14" t="s">
        <v>1070</v>
      </c>
      <c r="D42" s="22" t="s">
        <v>49</v>
      </c>
      <c r="E42" s="15"/>
      <c r="F42" s="69"/>
      <c r="G42" s="25">
        <f t="shared" ref="G42:G70" si="1">IF(D42="","",E42*F42)</f>
        <v>0</v>
      </c>
      <c r="H42" s="18"/>
      <c r="I42" s="1"/>
    </row>
    <row r="43" spans="1:10" hidden="1" x14ac:dyDescent="0.6">
      <c r="A43" s="1"/>
      <c r="B43" s="50"/>
      <c r="C43" s="14"/>
      <c r="D43" s="15"/>
      <c r="E43" s="15"/>
      <c r="F43" s="69"/>
      <c r="G43" s="25" t="str">
        <f t="shared" si="1"/>
        <v/>
      </c>
      <c r="H43" s="18"/>
      <c r="I43" s="1"/>
    </row>
    <row r="44" spans="1:10" ht="26" hidden="1" x14ac:dyDescent="0.6">
      <c r="A44" s="1"/>
      <c r="B44" s="50" t="s">
        <v>112</v>
      </c>
      <c r="C44" s="14" t="s">
        <v>1071</v>
      </c>
      <c r="D44" s="22" t="s">
        <v>49</v>
      </c>
      <c r="E44" s="15"/>
      <c r="F44" s="69"/>
      <c r="G44" s="25">
        <f t="shared" si="1"/>
        <v>0</v>
      </c>
      <c r="H44" s="18"/>
      <c r="I44" s="1"/>
    </row>
    <row r="45" spans="1:10" hidden="1" x14ac:dyDescent="0.6">
      <c r="A45" s="1"/>
      <c r="B45" s="50"/>
      <c r="C45" s="152"/>
      <c r="D45" s="66"/>
      <c r="E45" s="66"/>
      <c r="F45" s="69"/>
      <c r="G45" s="25" t="str">
        <f t="shared" si="1"/>
        <v/>
      </c>
      <c r="H45" s="68"/>
      <c r="I45" s="1"/>
    </row>
    <row r="46" spans="1:10" hidden="1" x14ac:dyDescent="0.6">
      <c r="A46" s="1"/>
      <c r="B46" s="50" t="s">
        <v>136</v>
      </c>
      <c r="C46" s="14" t="s">
        <v>1072</v>
      </c>
      <c r="D46" s="15" t="s">
        <v>56</v>
      </c>
      <c r="E46" s="15"/>
      <c r="F46" s="69"/>
      <c r="G46" s="25">
        <f t="shared" si="1"/>
        <v>0</v>
      </c>
      <c r="H46" s="18"/>
      <c r="I46" s="1"/>
    </row>
    <row r="47" spans="1:10" hidden="1" x14ac:dyDescent="0.6">
      <c r="A47" s="1"/>
      <c r="B47" s="50"/>
      <c r="C47" s="204"/>
      <c r="D47" s="66"/>
      <c r="E47" s="66"/>
      <c r="F47" s="69"/>
      <c r="G47" s="25" t="str">
        <f t="shared" si="1"/>
        <v/>
      </c>
      <c r="H47" s="73"/>
      <c r="I47" s="1"/>
    </row>
    <row r="48" spans="1:10" ht="26" hidden="1" x14ac:dyDescent="0.6">
      <c r="A48" s="1"/>
      <c r="B48" s="50" t="s">
        <v>1073</v>
      </c>
      <c r="C48" s="153" t="s">
        <v>1074</v>
      </c>
      <c r="D48" s="22" t="s">
        <v>49</v>
      </c>
      <c r="E48" s="66"/>
      <c r="F48" s="69"/>
      <c r="G48" s="25">
        <f t="shared" si="1"/>
        <v>0</v>
      </c>
      <c r="H48" s="68"/>
      <c r="I48" s="1"/>
    </row>
    <row r="49" spans="1:10" hidden="1" x14ac:dyDescent="0.6">
      <c r="A49" s="1"/>
      <c r="B49" s="50"/>
      <c r="C49" s="14"/>
      <c r="D49" s="15"/>
      <c r="E49" s="15"/>
      <c r="F49" s="69"/>
      <c r="G49" s="25" t="str">
        <f t="shared" si="1"/>
        <v/>
      </c>
      <c r="H49" s="18"/>
      <c r="I49" s="1"/>
    </row>
    <row r="50" spans="1:10" hidden="1" x14ac:dyDescent="0.6">
      <c r="A50" s="1"/>
      <c r="B50" s="50" t="s">
        <v>1075</v>
      </c>
      <c r="C50" s="14" t="s">
        <v>1076</v>
      </c>
      <c r="D50" s="15"/>
      <c r="E50" s="15"/>
      <c r="F50" s="69"/>
      <c r="G50" s="25" t="str">
        <f t="shared" si="1"/>
        <v/>
      </c>
      <c r="H50" s="18"/>
      <c r="I50" s="1"/>
    </row>
    <row r="51" spans="1:10" hidden="1" x14ac:dyDescent="0.6">
      <c r="A51" s="1"/>
      <c r="B51" s="50"/>
      <c r="C51" s="14"/>
      <c r="D51" s="15"/>
      <c r="E51" s="15"/>
      <c r="F51" s="69"/>
      <c r="G51" s="25" t="str">
        <f t="shared" si="1"/>
        <v/>
      </c>
      <c r="H51" s="18"/>
      <c r="I51" s="1"/>
    </row>
    <row r="52" spans="1:10" hidden="1" x14ac:dyDescent="0.6">
      <c r="A52" s="1"/>
      <c r="B52" s="50" t="s">
        <v>1077</v>
      </c>
      <c r="C52" s="70" t="s">
        <v>1078</v>
      </c>
      <c r="D52" s="74" t="s">
        <v>62</v>
      </c>
      <c r="E52" s="15"/>
      <c r="F52" s="69"/>
      <c r="G52" s="25">
        <f t="shared" si="1"/>
        <v>0</v>
      </c>
      <c r="H52" s="18"/>
      <c r="I52" s="1"/>
    </row>
    <row r="53" spans="1:10" hidden="1" x14ac:dyDescent="0.6">
      <c r="A53" s="1"/>
      <c r="B53" s="50"/>
      <c r="C53" s="14"/>
      <c r="D53" s="4"/>
      <c r="E53" s="15"/>
      <c r="F53" s="16"/>
      <c r="G53" s="25" t="str">
        <f t="shared" si="1"/>
        <v/>
      </c>
      <c r="H53" s="18"/>
      <c r="I53" s="1"/>
    </row>
    <row r="54" spans="1:10" hidden="1" x14ac:dyDescent="0.6">
      <c r="B54" s="50" t="s">
        <v>1079</v>
      </c>
      <c r="C54" s="70" t="s">
        <v>1080</v>
      </c>
      <c r="D54" s="71" t="s">
        <v>62</v>
      </c>
      <c r="E54" s="15"/>
      <c r="F54" s="16"/>
      <c r="G54" s="25">
        <f t="shared" si="1"/>
        <v>0</v>
      </c>
    </row>
    <row r="55" spans="1:10" x14ac:dyDescent="0.6">
      <c r="B55" s="50"/>
      <c r="C55" s="14"/>
      <c r="D55" s="15"/>
      <c r="E55" s="15"/>
      <c r="F55" s="16"/>
      <c r="G55" s="25" t="str">
        <f t="shared" si="1"/>
        <v/>
      </c>
    </row>
    <row r="56" spans="1:10" x14ac:dyDescent="0.6">
      <c r="B56" s="50" t="s">
        <v>1081</v>
      </c>
      <c r="C56" s="14" t="s">
        <v>1082</v>
      </c>
      <c r="D56" s="22"/>
      <c r="E56" s="23"/>
      <c r="F56" s="24"/>
      <c r="G56" s="25"/>
    </row>
    <row r="57" spans="1:10" x14ac:dyDescent="0.6">
      <c r="B57" s="50"/>
      <c r="C57" s="14"/>
      <c r="D57" s="22"/>
      <c r="E57" s="23"/>
      <c r="F57" s="24"/>
      <c r="G57" s="25"/>
    </row>
    <row r="58" spans="1:10" x14ac:dyDescent="0.6">
      <c r="B58" s="50" t="s">
        <v>109</v>
      </c>
      <c r="C58" s="14" t="s">
        <v>1083</v>
      </c>
      <c r="D58" s="22" t="s">
        <v>62</v>
      </c>
      <c r="E58" s="23"/>
      <c r="F58" s="24">
        <f>870.11*0.9</f>
        <v>783.09900000000005</v>
      </c>
      <c r="G58" s="25">
        <f>IF(D58="","",E58*F58)</f>
        <v>0</v>
      </c>
      <c r="J58" s="36">
        <v>72.5</v>
      </c>
    </row>
    <row r="59" spans="1:10" x14ac:dyDescent="0.6">
      <c r="B59" s="50"/>
      <c r="C59" s="14"/>
      <c r="D59" s="22"/>
      <c r="E59" s="23"/>
      <c r="F59" s="24"/>
      <c r="G59" s="25"/>
    </row>
    <row r="60" spans="1:10" x14ac:dyDescent="0.6">
      <c r="B60" s="50" t="s">
        <v>112</v>
      </c>
      <c r="C60" s="14" t="s">
        <v>1084</v>
      </c>
      <c r="D60" s="22" t="s">
        <v>62</v>
      </c>
      <c r="E60" s="23"/>
      <c r="F60" s="24">
        <f>870.11*1.1</f>
        <v>957.12100000000009</v>
      </c>
      <c r="G60" s="25">
        <f>IF(D60="","",E60*F60)</f>
        <v>0</v>
      </c>
      <c r="J60" s="36">
        <v>332.5</v>
      </c>
    </row>
    <row r="61" spans="1:10" x14ac:dyDescent="0.6">
      <c r="B61" s="50"/>
      <c r="C61" s="14"/>
      <c r="D61" s="22"/>
      <c r="E61" s="23"/>
      <c r="F61" s="24"/>
      <c r="G61" s="25"/>
    </row>
    <row r="62" spans="1:10" x14ac:dyDescent="0.6">
      <c r="B62" s="50" t="s">
        <v>136</v>
      </c>
      <c r="C62" s="14" t="s">
        <v>1085</v>
      </c>
      <c r="D62" s="22" t="s">
        <v>62</v>
      </c>
      <c r="E62" s="23"/>
      <c r="F62" s="24">
        <v>1865</v>
      </c>
      <c r="G62" s="25">
        <f t="shared" ref="G62" si="2">IF(D62="","",E62*F62)</f>
        <v>0</v>
      </c>
      <c r="J62" s="36">
        <v>130</v>
      </c>
    </row>
    <row r="63" spans="1:10" x14ac:dyDescent="0.6">
      <c r="B63" s="50"/>
      <c r="C63" s="14"/>
      <c r="D63" s="15"/>
      <c r="E63" s="26"/>
      <c r="F63" s="16"/>
      <c r="G63" s="25" t="str">
        <f t="shared" si="1"/>
        <v/>
      </c>
    </row>
    <row r="64" spans="1:10" hidden="1" x14ac:dyDescent="0.6">
      <c r="B64" s="50" t="s">
        <v>1086</v>
      </c>
      <c r="C64" s="14" t="s">
        <v>1087</v>
      </c>
      <c r="D64" s="22" t="s">
        <v>62</v>
      </c>
      <c r="E64" s="26"/>
      <c r="F64" s="64"/>
      <c r="G64" s="25">
        <f t="shared" si="1"/>
        <v>0</v>
      </c>
    </row>
    <row r="65" spans="2:8" hidden="1" x14ac:dyDescent="0.6">
      <c r="B65" s="50"/>
      <c r="C65" s="14"/>
      <c r="D65" s="15"/>
      <c r="E65" s="26"/>
      <c r="F65" s="16"/>
      <c r="G65" s="25" t="str">
        <f t="shared" si="1"/>
        <v/>
      </c>
    </row>
    <row r="66" spans="2:8" ht="26" hidden="1" x14ac:dyDescent="0.6">
      <c r="B66" s="50" t="s">
        <v>1088</v>
      </c>
      <c r="C66" s="153" t="s">
        <v>1089</v>
      </c>
      <c r="D66" s="66" t="s">
        <v>90</v>
      </c>
      <c r="E66" s="26"/>
      <c r="F66" s="67"/>
      <c r="G66" s="25">
        <f t="shared" si="1"/>
        <v>0</v>
      </c>
    </row>
    <row r="67" spans="2:8" hidden="1" x14ac:dyDescent="0.6">
      <c r="B67" s="50"/>
      <c r="C67" s="152"/>
      <c r="D67" s="66"/>
      <c r="E67" s="26"/>
      <c r="F67" s="67"/>
      <c r="G67" s="25" t="str">
        <f t="shared" si="1"/>
        <v/>
      </c>
    </row>
    <row r="68" spans="2:8" hidden="1" x14ac:dyDescent="0.6">
      <c r="B68" s="50"/>
      <c r="C68" s="152"/>
      <c r="D68" s="66"/>
      <c r="E68" s="26"/>
      <c r="F68" s="67"/>
      <c r="G68" s="25" t="str">
        <f t="shared" si="1"/>
        <v/>
      </c>
    </row>
    <row r="69" spans="2:8" hidden="1" x14ac:dyDescent="0.6">
      <c r="B69" s="50"/>
      <c r="C69" s="152"/>
      <c r="D69" s="66"/>
      <c r="E69" s="26"/>
      <c r="F69" s="67"/>
      <c r="G69" s="25" t="str">
        <f t="shared" si="1"/>
        <v/>
      </c>
    </row>
    <row r="70" spans="2:8" hidden="1" x14ac:dyDescent="0.6">
      <c r="B70" s="50"/>
      <c r="C70" s="152"/>
      <c r="D70" s="66"/>
      <c r="E70" s="26"/>
      <c r="F70" s="67"/>
      <c r="G70" s="25" t="str">
        <f t="shared" si="1"/>
        <v/>
      </c>
    </row>
    <row r="71" spans="2:8" s="28" customFormat="1" ht="19.5" customHeight="1" x14ac:dyDescent="0.6">
      <c r="B71" s="154" t="str">
        <f>$B$10</f>
        <v>C3.2</v>
      </c>
      <c r="C71" s="30" t="s">
        <v>78</v>
      </c>
      <c r="D71" s="31"/>
      <c r="E71" s="32"/>
      <c r="F71" s="31"/>
      <c r="G71" s="33">
        <f>SUM(G9:G70)</f>
        <v>0</v>
      </c>
      <c r="H71" s="34"/>
    </row>
    <row r="72" spans="2:8" s="1" customFormat="1" x14ac:dyDescent="0.6">
      <c r="B72" s="367" t="str">
        <f>Client1</f>
        <v>Province of KwaZulu-Natal</v>
      </c>
      <c r="C72" s="367"/>
      <c r="D72" s="367"/>
      <c r="E72" s="365" t="str">
        <f>"Contract No. "&amp;ContractNo</f>
        <v>Contract No. ZNB00904/00000/00/HOD/INF/21/T</v>
      </c>
      <c r="F72" s="365"/>
      <c r="G72" s="365"/>
      <c r="H72" s="5"/>
    </row>
    <row r="73" spans="2:8" s="1" customFormat="1" x14ac:dyDescent="0.6">
      <c r="B73" s="367" t="str">
        <f>Client2</f>
        <v>Department of Transport</v>
      </c>
      <c r="C73" s="367"/>
      <c r="D73" s="367"/>
      <c r="E73" s="365"/>
      <c r="F73" s="365"/>
      <c r="G73" s="365"/>
      <c r="H73" s="5"/>
    </row>
    <row r="74" spans="2:8" s="1" customFormat="1" x14ac:dyDescent="0.6">
      <c r="B74" s="368"/>
      <c r="C74" s="368"/>
      <c r="D74" s="368"/>
      <c r="E74" s="366"/>
      <c r="F74" s="366"/>
      <c r="G74" s="366"/>
      <c r="H74" s="5"/>
    </row>
    <row r="75" spans="2:8" s="1" customFormat="1" x14ac:dyDescent="0.6">
      <c r="B75" s="376" t="s">
        <v>8</v>
      </c>
      <c r="C75" s="377"/>
      <c r="D75" s="377"/>
      <c r="E75" s="377"/>
      <c r="F75" s="377"/>
      <c r="G75" s="378" t="str">
        <f>$G$4</f>
        <v>CHAPTER C3.2</v>
      </c>
      <c r="H75" s="6"/>
    </row>
    <row r="76" spans="2:8" s="1" customFormat="1" x14ac:dyDescent="0.6">
      <c r="B76" s="369" t="str">
        <f>ContractDescription</f>
        <v>THE CONSTRUCTION OF THE LOVU RIVER PEDESTRIAN BRIDGE NO.3383 IN THE DURBAN REGION</v>
      </c>
      <c r="C76" s="370"/>
      <c r="D76" s="370"/>
      <c r="E76" s="370"/>
      <c r="F76" s="370"/>
      <c r="G76" s="365"/>
      <c r="H76" s="8"/>
    </row>
    <row r="77" spans="2:8" s="1" customFormat="1" x14ac:dyDescent="0.6">
      <c r="B77" s="369"/>
      <c r="C77" s="370"/>
      <c r="D77" s="370"/>
      <c r="E77" s="370"/>
      <c r="F77" s="370"/>
      <c r="G77" s="365"/>
      <c r="H77" s="8"/>
    </row>
    <row r="78" spans="2:8" s="1" customFormat="1" x14ac:dyDescent="0.6">
      <c r="B78" s="371"/>
      <c r="C78" s="372"/>
      <c r="D78" s="372"/>
      <c r="E78" s="372"/>
      <c r="F78" s="372"/>
      <c r="G78" s="366"/>
      <c r="H78" s="8"/>
    </row>
    <row r="79" spans="2:8" s="9" customFormat="1" ht="24.95" customHeight="1" x14ac:dyDescent="0.6">
      <c r="B79" s="79" t="s">
        <v>9</v>
      </c>
      <c r="C79" s="11" t="s">
        <v>10</v>
      </c>
      <c r="D79" s="11" t="s">
        <v>11</v>
      </c>
      <c r="E79" s="11" t="s">
        <v>12</v>
      </c>
      <c r="F79" s="11" t="s">
        <v>13</v>
      </c>
      <c r="G79" s="11" t="s">
        <v>14</v>
      </c>
      <c r="H79" s="12"/>
    </row>
    <row r="80" spans="2:8" s="28" customFormat="1" ht="20.25" customHeight="1" x14ac:dyDescent="0.6">
      <c r="B80" s="85"/>
      <c r="C80" s="30" t="s">
        <v>79</v>
      </c>
      <c r="D80" s="31"/>
      <c r="E80" s="32"/>
      <c r="F80" s="31"/>
      <c r="G80" s="33">
        <f>G71</f>
        <v>0</v>
      </c>
      <c r="H80" s="34"/>
    </row>
    <row r="81" spans="2:10" x14ac:dyDescent="0.6">
      <c r="B81" s="50"/>
      <c r="C81" s="152"/>
      <c r="D81" s="66"/>
      <c r="E81" s="26"/>
      <c r="F81" s="67"/>
      <c r="G81" s="25" t="str">
        <f t="shared" ref="G81:G125" si="3">IF(D81="","",E81*F81)</f>
        <v/>
      </c>
    </row>
    <row r="82" spans="2:10" x14ac:dyDescent="0.6">
      <c r="B82" s="50" t="s">
        <v>1090</v>
      </c>
      <c r="C82" s="153" t="s">
        <v>1091</v>
      </c>
      <c r="D82" s="66"/>
      <c r="E82" s="202"/>
      <c r="F82" s="72"/>
      <c r="G82" s="199" t="str">
        <f t="shared" si="3"/>
        <v/>
      </c>
    </row>
    <row r="83" spans="2:10" x14ac:dyDescent="0.6">
      <c r="B83" s="50"/>
      <c r="C83" s="152"/>
      <c r="D83" s="66"/>
      <c r="E83" s="202"/>
      <c r="F83" s="67"/>
      <c r="G83" s="199" t="str">
        <f t="shared" si="3"/>
        <v/>
      </c>
    </row>
    <row r="84" spans="2:10" x14ac:dyDescent="0.6">
      <c r="B84" s="50" t="s">
        <v>1092</v>
      </c>
      <c r="C84" s="205" t="s">
        <v>1093</v>
      </c>
      <c r="D84" s="75" t="s">
        <v>62</v>
      </c>
      <c r="E84" s="202"/>
      <c r="F84" s="252">
        <v>487.5</v>
      </c>
      <c r="G84" s="199">
        <f>IF(D84="","",E84*F84)</f>
        <v>0</v>
      </c>
      <c r="J84" s="36">
        <v>12</v>
      </c>
    </row>
    <row r="85" spans="2:10" x14ac:dyDescent="0.6">
      <c r="B85" s="50"/>
      <c r="C85" s="152"/>
      <c r="D85" s="66"/>
      <c r="E85" s="202"/>
      <c r="F85" s="67"/>
      <c r="G85" s="199" t="str">
        <f t="shared" si="3"/>
        <v/>
      </c>
    </row>
    <row r="86" spans="2:10" ht="26" hidden="1" x14ac:dyDescent="0.6">
      <c r="B86" s="50" t="s">
        <v>1094</v>
      </c>
      <c r="C86" s="14" t="s">
        <v>1095</v>
      </c>
      <c r="D86" s="15" t="s">
        <v>90</v>
      </c>
      <c r="E86" s="26"/>
      <c r="F86" s="16"/>
      <c r="G86" s="25">
        <f t="shared" si="3"/>
        <v>0</v>
      </c>
    </row>
    <row r="87" spans="2:10" hidden="1" x14ac:dyDescent="0.6">
      <c r="B87" s="50"/>
      <c r="C87" s="14"/>
      <c r="D87" s="15"/>
      <c r="E87" s="26"/>
      <c r="F87" s="16"/>
      <c r="G87" s="25" t="str">
        <f t="shared" si="3"/>
        <v/>
      </c>
    </row>
    <row r="88" spans="2:10" hidden="1" x14ac:dyDescent="0.6">
      <c r="B88" s="50" t="s">
        <v>1096</v>
      </c>
      <c r="C88" s="70" t="s">
        <v>1097</v>
      </c>
      <c r="D88" s="71" t="s">
        <v>90</v>
      </c>
      <c r="E88" s="26"/>
      <c r="F88" s="69"/>
      <c r="G88" s="25">
        <f t="shared" si="3"/>
        <v>0</v>
      </c>
    </row>
    <row r="89" spans="2:10" hidden="1" x14ac:dyDescent="0.6">
      <c r="B89" s="50"/>
      <c r="C89" s="14"/>
      <c r="D89" s="15"/>
      <c r="E89" s="26"/>
      <c r="F89" s="69"/>
      <c r="G89" s="25" t="str">
        <f t="shared" si="3"/>
        <v/>
      </c>
    </row>
    <row r="90" spans="2:10" ht="39" hidden="1" x14ac:dyDescent="0.6">
      <c r="B90" s="50" t="s">
        <v>1098</v>
      </c>
      <c r="C90" s="14" t="s">
        <v>1099</v>
      </c>
      <c r="D90" s="15" t="s">
        <v>62</v>
      </c>
      <c r="E90" s="26"/>
      <c r="F90" s="64"/>
      <c r="G90" s="25">
        <f t="shared" si="3"/>
        <v>0</v>
      </c>
    </row>
    <row r="91" spans="2:10" hidden="1" x14ac:dyDescent="0.6">
      <c r="B91" s="50"/>
      <c r="C91" s="14"/>
      <c r="D91" s="15"/>
      <c r="E91" s="26"/>
      <c r="F91" s="27"/>
      <c r="G91" s="25" t="str">
        <f t="shared" si="3"/>
        <v/>
      </c>
    </row>
    <row r="92" spans="2:10" x14ac:dyDescent="0.6">
      <c r="B92" s="50" t="s">
        <v>1100</v>
      </c>
      <c r="C92" s="70" t="s">
        <v>1101</v>
      </c>
      <c r="D92" s="15"/>
      <c r="E92" s="26"/>
      <c r="F92" s="27"/>
      <c r="G92" s="25" t="str">
        <f t="shared" si="3"/>
        <v/>
      </c>
    </row>
    <row r="93" spans="2:10" x14ac:dyDescent="0.6">
      <c r="B93" s="50"/>
      <c r="C93" s="14"/>
      <c r="D93" s="15"/>
      <c r="E93" s="26"/>
      <c r="F93" s="27"/>
      <c r="G93" s="25" t="str">
        <f t="shared" si="3"/>
        <v/>
      </c>
    </row>
    <row r="94" spans="2:10" ht="26" x14ac:dyDescent="0.6">
      <c r="B94" s="50" t="s">
        <v>1102</v>
      </c>
      <c r="C94" s="14" t="s">
        <v>1103</v>
      </c>
      <c r="D94" s="22"/>
      <c r="E94" s="26"/>
      <c r="F94" s="69"/>
      <c r="G94" s="25"/>
    </row>
    <row r="95" spans="2:10" x14ac:dyDescent="0.6">
      <c r="B95" s="50"/>
      <c r="C95" s="14"/>
      <c r="D95" s="22"/>
      <c r="E95" s="26"/>
      <c r="F95" s="69"/>
      <c r="G95" s="25"/>
    </row>
    <row r="96" spans="2:10" x14ac:dyDescent="0.6">
      <c r="B96" s="50" t="s">
        <v>109</v>
      </c>
      <c r="C96" s="14" t="s">
        <v>1104</v>
      </c>
      <c r="D96" s="22" t="s">
        <v>62</v>
      </c>
      <c r="E96" s="26"/>
      <c r="F96" s="69">
        <v>4191.75</v>
      </c>
      <c r="G96" s="25">
        <f t="shared" ref="G96" si="4">IF(D96="","",E96*F96)</f>
        <v>0</v>
      </c>
      <c r="J96" s="36">
        <v>155</v>
      </c>
    </row>
    <row r="97" spans="2:10" x14ac:dyDescent="0.6">
      <c r="B97" s="50"/>
      <c r="C97" s="14"/>
      <c r="D97" s="22"/>
      <c r="E97" s="26"/>
      <c r="F97" s="69"/>
      <c r="G97" s="25"/>
    </row>
    <row r="98" spans="2:10" ht="26" x14ac:dyDescent="0.6">
      <c r="B98" s="50" t="s">
        <v>112</v>
      </c>
      <c r="C98" s="14" t="s">
        <v>1105</v>
      </c>
      <c r="D98" s="22" t="s">
        <v>62</v>
      </c>
      <c r="E98" s="26"/>
      <c r="F98" s="69">
        <f>4191.75*1.8</f>
        <v>7545.1500000000005</v>
      </c>
      <c r="G98" s="25">
        <f t="shared" ref="G98" si="5">IF(D98="","",E98*F98)</f>
        <v>0</v>
      </c>
      <c r="J98" s="36">
        <v>80</v>
      </c>
    </row>
    <row r="99" spans="2:10" x14ac:dyDescent="0.6">
      <c r="B99" s="50"/>
      <c r="C99" s="14"/>
      <c r="D99" s="15"/>
      <c r="E99" s="26"/>
      <c r="F99" s="27"/>
      <c r="G99" s="25" t="str">
        <f t="shared" si="3"/>
        <v/>
      </c>
    </row>
    <row r="100" spans="2:10" hidden="1" x14ac:dyDescent="0.6">
      <c r="B100" s="50" t="s">
        <v>1106</v>
      </c>
      <c r="C100" s="70" t="s">
        <v>1107</v>
      </c>
      <c r="D100" s="71" t="s">
        <v>62</v>
      </c>
      <c r="E100" s="26"/>
      <c r="F100" s="64"/>
      <c r="G100" s="25">
        <f t="shared" si="3"/>
        <v>0</v>
      </c>
    </row>
    <row r="101" spans="2:10" hidden="1" x14ac:dyDescent="0.6">
      <c r="B101" s="50"/>
      <c r="C101" s="14"/>
      <c r="D101" s="15"/>
      <c r="E101" s="15"/>
      <c r="F101" s="16"/>
      <c r="G101" s="25" t="str">
        <f t="shared" si="3"/>
        <v/>
      </c>
    </row>
    <row r="102" spans="2:10" hidden="1" x14ac:dyDescent="0.6">
      <c r="B102" s="50" t="s">
        <v>1108</v>
      </c>
      <c r="C102" s="70" t="s">
        <v>1109</v>
      </c>
      <c r="D102" s="71" t="s">
        <v>62</v>
      </c>
      <c r="E102" s="15"/>
      <c r="F102" s="69"/>
      <c r="G102" s="25">
        <f t="shared" si="3"/>
        <v>0</v>
      </c>
    </row>
    <row r="103" spans="2:10" hidden="1" x14ac:dyDescent="0.6">
      <c r="B103" s="50"/>
      <c r="C103" s="70"/>
      <c r="D103" s="71"/>
      <c r="E103" s="15"/>
      <c r="F103" s="69"/>
      <c r="G103" s="25" t="str">
        <f t="shared" si="3"/>
        <v/>
      </c>
    </row>
    <row r="104" spans="2:10" ht="26" hidden="1" x14ac:dyDescent="0.6">
      <c r="B104" s="50" t="s">
        <v>1110</v>
      </c>
      <c r="C104" s="14" t="s">
        <v>1111</v>
      </c>
      <c r="D104" s="15" t="s">
        <v>62</v>
      </c>
      <c r="E104" s="15"/>
      <c r="F104" s="69"/>
      <c r="G104" s="25">
        <f t="shared" si="3"/>
        <v>0</v>
      </c>
    </row>
    <row r="105" spans="2:10" hidden="1" x14ac:dyDescent="0.6">
      <c r="B105" s="50"/>
      <c r="C105" s="70"/>
      <c r="D105" s="15"/>
      <c r="E105" s="15"/>
      <c r="F105" s="69"/>
      <c r="G105" s="25" t="str">
        <f t="shared" si="3"/>
        <v/>
      </c>
    </row>
    <row r="106" spans="2:10" hidden="1" x14ac:dyDescent="0.6">
      <c r="B106" s="50" t="s">
        <v>1112</v>
      </c>
      <c r="C106" s="14" t="s">
        <v>1113</v>
      </c>
      <c r="D106" s="15"/>
      <c r="E106" s="15"/>
      <c r="F106" s="69"/>
      <c r="G106" s="25" t="str">
        <f t="shared" si="3"/>
        <v/>
      </c>
    </row>
    <row r="107" spans="2:10" hidden="1" x14ac:dyDescent="0.6">
      <c r="B107" s="50"/>
      <c r="C107" s="14"/>
      <c r="D107" s="15"/>
      <c r="E107" s="15"/>
      <c r="F107" s="72"/>
      <c r="G107" s="25" t="str">
        <f t="shared" si="3"/>
        <v/>
      </c>
    </row>
    <row r="108" spans="2:10" ht="39" hidden="1" x14ac:dyDescent="0.6">
      <c r="B108" s="50" t="s">
        <v>1114</v>
      </c>
      <c r="C108" s="14" t="s">
        <v>1115</v>
      </c>
      <c r="D108" s="22" t="s">
        <v>49</v>
      </c>
      <c r="E108" s="15"/>
      <c r="F108" s="69"/>
      <c r="G108" s="25">
        <f t="shared" si="3"/>
        <v>0</v>
      </c>
    </row>
    <row r="109" spans="2:10" hidden="1" x14ac:dyDescent="0.6">
      <c r="B109" s="50"/>
      <c r="C109" s="14"/>
      <c r="D109" s="15"/>
      <c r="E109" s="15"/>
      <c r="F109" s="69"/>
      <c r="G109" s="25" t="str">
        <f t="shared" si="3"/>
        <v/>
      </c>
    </row>
    <row r="110" spans="2:10" ht="65" x14ac:dyDescent="0.6">
      <c r="B110" s="50" t="s">
        <v>1116</v>
      </c>
      <c r="C110" s="14" t="s">
        <v>1117</v>
      </c>
      <c r="D110" s="22" t="s">
        <v>49</v>
      </c>
      <c r="E110" s="15"/>
      <c r="F110" s="69">
        <v>1700</v>
      </c>
      <c r="G110" s="25">
        <f t="shared" si="3"/>
        <v>0</v>
      </c>
      <c r="J110" s="36">
        <v>100</v>
      </c>
    </row>
    <row r="111" spans="2:10" hidden="1" x14ac:dyDescent="0.6">
      <c r="B111" s="50"/>
      <c r="C111" s="152"/>
      <c r="D111" s="66"/>
      <c r="E111" s="66"/>
      <c r="F111" s="69"/>
      <c r="G111" s="25" t="str">
        <f t="shared" si="3"/>
        <v/>
      </c>
    </row>
    <row r="112" spans="2:10" ht="26" hidden="1" x14ac:dyDescent="0.6">
      <c r="B112" s="50" t="s">
        <v>1118</v>
      </c>
      <c r="C112" s="14" t="s">
        <v>1119</v>
      </c>
      <c r="D112" s="22" t="s">
        <v>49</v>
      </c>
      <c r="E112" s="15"/>
      <c r="F112" s="69"/>
      <c r="G112" s="25">
        <f t="shared" si="3"/>
        <v>0</v>
      </c>
    </row>
    <row r="113" spans="2:10" hidden="1" x14ac:dyDescent="0.6">
      <c r="B113" s="50"/>
      <c r="C113" s="204"/>
      <c r="D113" s="66"/>
      <c r="E113" s="66"/>
      <c r="F113" s="69"/>
      <c r="G113" s="25" t="str">
        <f t="shared" si="3"/>
        <v/>
      </c>
    </row>
    <row r="114" spans="2:10" ht="39" hidden="1" x14ac:dyDescent="0.6">
      <c r="B114" s="50" t="s">
        <v>1120</v>
      </c>
      <c r="C114" s="153" t="s">
        <v>1121</v>
      </c>
      <c r="D114" s="22" t="s">
        <v>49</v>
      </c>
      <c r="E114" s="66"/>
      <c r="F114" s="69"/>
      <c r="G114" s="25">
        <f t="shared" si="3"/>
        <v>0</v>
      </c>
    </row>
    <row r="115" spans="2:10" x14ac:dyDescent="0.6">
      <c r="B115" s="50"/>
      <c r="C115" s="14"/>
      <c r="D115" s="15"/>
      <c r="E115" s="15"/>
      <c r="F115" s="69"/>
      <c r="G115" s="25" t="str">
        <f t="shared" si="3"/>
        <v/>
      </c>
    </row>
    <row r="116" spans="2:10" ht="65" x14ac:dyDescent="0.6">
      <c r="B116" s="50" t="s">
        <v>1122</v>
      </c>
      <c r="C116" s="14" t="s">
        <v>1123</v>
      </c>
      <c r="D116" s="22" t="s">
        <v>49</v>
      </c>
      <c r="E116" s="15"/>
      <c r="F116" s="69">
        <v>1700</v>
      </c>
      <c r="G116" s="25">
        <f t="shared" si="3"/>
        <v>0</v>
      </c>
      <c r="J116" s="36">
        <v>60</v>
      </c>
    </row>
    <row r="117" spans="2:10" x14ac:dyDescent="0.6">
      <c r="B117" s="50"/>
      <c r="C117" s="14"/>
      <c r="D117" s="15"/>
      <c r="E117" s="15"/>
      <c r="F117" s="69"/>
      <c r="G117" s="25" t="str">
        <f t="shared" si="3"/>
        <v/>
      </c>
    </row>
    <row r="118" spans="2:10" ht="26" x14ac:dyDescent="0.6">
      <c r="B118" s="50" t="s">
        <v>1124</v>
      </c>
      <c r="C118" s="14" t="s">
        <v>1125</v>
      </c>
      <c r="D118" s="22" t="s">
        <v>172</v>
      </c>
      <c r="E118" s="15"/>
      <c r="F118" s="72">
        <v>2694.8930000000005</v>
      </c>
      <c r="G118" s="199">
        <f t="shared" si="3"/>
        <v>0</v>
      </c>
      <c r="J118" s="36">
        <v>700</v>
      </c>
    </row>
    <row r="119" spans="2:10" x14ac:dyDescent="0.6">
      <c r="B119" s="50"/>
      <c r="C119" s="14"/>
      <c r="D119" s="4"/>
      <c r="E119" s="15"/>
      <c r="F119" s="16"/>
      <c r="G119" s="25" t="str">
        <f t="shared" si="3"/>
        <v/>
      </c>
    </row>
    <row r="120" spans="2:10" ht="39" hidden="1" x14ac:dyDescent="0.6">
      <c r="B120" s="50" t="s">
        <v>1126</v>
      </c>
      <c r="C120" s="70" t="s">
        <v>1127</v>
      </c>
      <c r="D120" s="22" t="s">
        <v>49</v>
      </c>
      <c r="E120" s="15"/>
      <c r="F120" s="16"/>
      <c r="G120" s="25">
        <f t="shared" si="3"/>
        <v>0</v>
      </c>
    </row>
    <row r="121" spans="2:10" hidden="1" x14ac:dyDescent="0.6">
      <c r="B121" s="50"/>
      <c r="C121" s="14"/>
      <c r="D121" s="15"/>
      <c r="E121" s="15"/>
      <c r="F121" s="16"/>
      <c r="G121" s="25" t="str">
        <f t="shared" si="3"/>
        <v/>
      </c>
    </row>
    <row r="122" spans="2:10" ht="26" hidden="1" x14ac:dyDescent="0.6">
      <c r="B122" s="50" t="s">
        <v>1128</v>
      </c>
      <c r="C122" s="14" t="s">
        <v>1129</v>
      </c>
      <c r="D122" s="22" t="s">
        <v>49</v>
      </c>
      <c r="E122" s="23"/>
      <c r="F122" s="24"/>
      <c r="G122" s="25">
        <f t="shared" si="3"/>
        <v>0</v>
      </c>
    </row>
    <row r="123" spans="2:10" hidden="1" x14ac:dyDescent="0.6">
      <c r="B123" s="50"/>
      <c r="C123" s="14"/>
      <c r="D123" s="15"/>
      <c r="E123" s="26"/>
      <c r="F123" s="16"/>
      <c r="G123" s="25" t="str">
        <f t="shared" si="3"/>
        <v/>
      </c>
    </row>
    <row r="124" spans="2:10" ht="26" hidden="1" x14ac:dyDescent="0.6">
      <c r="B124" s="50" t="s">
        <v>1130</v>
      </c>
      <c r="C124" s="14" t="s">
        <v>1131</v>
      </c>
      <c r="D124" s="22" t="s">
        <v>90</v>
      </c>
      <c r="E124" s="26"/>
      <c r="F124" s="64"/>
      <c r="G124" s="25">
        <f t="shared" si="3"/>
        <v>0</v>
      </c>
    </row>
    <row r="125" spans="2:10" x14ac:dyDescent="0.6">
      <c r="B125" s="50"/>
      <c r="D125" s="15"/>
      <c r="E125" s="26"/>
      <c r="F125" s="16"/>
      <c r="G125" s="25" t="str">
        <f t="shared" si="3"/>
        <v/>
      </c>
    </row>
    <row r="126" spans="2:10" x14ac:dyDescent="0.6">
      <c r="B126" s="50"/>
      <c r="C126" s="153"/>
      <c r="D126" s="15"/>
      <c r="E126" s="26"/>
      <c r="F126" s="16"/>
      <c r="G126" s="25"/>
    </row>
    <row r="127" spans="2:10" x14ac:dyDescent="0.6">
      <c r="B127" s="50"/>
      <c r="C127" s="153"/>
      <c r="D127" s="15"/>
      <c r="E127" s="26"/>
      <c r="F127" s="16"/>
      <c r="G127" s="25"/>
    </row>
    <row r="128" spans="2:10" x14ac:dyDescent="0.6">
      <c r="B128" s="50"/>
      <c r="C128" s="153"/>
      <c r="D128" s="15"/>
      <c r="E128" s="26"/>
      <c r="F128" s="16"/>
      <c r="G128" s="25"/>
    </row>
    <row r="129" spans="2:8" x14ac:dyDescent="0.6">
      <c r="B129" s="50"/>
      <c r="C129" s="153"/>
      <c r="D129" s="15"/>
      <c r="E129" s="26"/>
      <c r="F129" s="16"/>
      <c r="G129" s="25"/>
    </row>
    <row r="130" spans="2:8" x14ac:dyDescent="0.6">
      <c r="B130" s="50"/>
      <c r="C130" s="153"/>
      <c r="D130" s="15"/>
      <c r="E130" s="26"/>
      <c r="F130" s="16"/>
      <c r="G130" s="25"/>
    </row>
    <row r="131" spans="2:8" x14ac:dyDescent="0.6">
      <c r="B131" s="50"/>
      <c r="C131" s="153"/>
      <c r="D131" s="15"/>
      <c r="E131" s="26"/>
      <c r="F131" s="16"/>
      <c r="G131" s="25"/>
    </row>
    <row r="132" spans="2:8" s="28" customFormat="1" ht="19.5" customHeight="1" x14ac:dyDescent="0.6">
      <c r="B132" s="154" t="str">
        <f>$B$10</f>
        <v>C3.2</v>
      </c>
      <c r="C132" s="30" t="s">
        <v>78</v>
      </c>
      <c r="D132" s="31"/>
      <c r="E132" s="32"/>
      <c r="F132" s="31"/>
      <c r="G132" s="33">
        <f>SUM(G72:G131)</f>
        <v>0</v>
      </c>
      <c r="H132" s="34"/>
    </row>
    <row r="133" spans="2:8" s="1" customFormat="1" x14ac:dyDescent="0.6">
      <c r="B133" s="367" t="str">
        <f>Client1</f>
        <v>Province of KwaZulu-Natal</v>
      </c>
      <c r="C133" s="367"/>
      <c r="D133" s="367"/>
      <c r="E133" s="365" t="str">
        <f>"Contract No. "&amp;ContractNo</f>
        <v>Contract No. ZNB00904/00000/00/HOD/INF/21/T</v>
      </c>
      <c r="F133" s="365"/>
      <c r="G133" s="365"/>
      <c r="H133" s="5"/>
    </row>
    <row r="134" spans="2:8" s="1" customFormat="1" x14ac:dyDescent="0.6">
      <c r="B134" s="367" t="str">
        <f>Client2</f>
        <v>Department of Transport</v>
      </c>
      <c r="C134" s="367"/>
      <c r="D134" s="367"/>
      <c r="E134" s="365"/>
      <c r="F134" s="365"/>
      <c r="G134" s="365"/>
      <c r="H134" s="5"/>
    </row>
    <row r="135" spans="2:8" s="1" customFormat="1" x14ac:dyDescent="0.6">
      <c r="B135" s="368"/>
      <c r="C135" s="368"/>
      <c r="D135" s="368"/>
      <c r="E135" s="366"/>
      <c r="F135" s="366"/>
      <c r="G135" s="366"/>
      <c r="H135" s="5"/>
    </row>
    <row r="136" spans="2:8" s="1" customFormat="1" x14ac:dyDescent="0.6">
      <c r="B136" s="376" t="s">
        <v>8</v>
      </c>
      <c r="C136" s="377"/>
      <c r="D136" s="377"/>
      <c r="E136" s="377"/>
      <c r="F136" s="377"/>
      <c r="G136" s="378" t="str">
        <f>$G$4</f>
        <v>CHAPTER C3.2</v>
      </c>
      <c r="H136" s="6"/>
    </row>
    <row r="137" spans="2:8" s="1" customFormat="1" x14ac:dyDescent="0.6">
      <c r="B137" s="369" t="str">
        <f>ContractDescription</f>
        <v>THE CONSTRUCTION OF THE LOVU RIVER PEDESTRIAN BRIDGE NO.3383 IN THE DURBAN REGION</v>
      </c>
      <c r="C137" s="370"/>
      <c r="D137" s="370"/>
      <c r="E137" s="370"/>
      <c r="F137" s="370"/>
      <c r="G137" s="365"/>
      <c r="H137" s="8"/>
    </row>
    <row r="138" spans="2:8" s="1" customFormat="1" x14ac:dyDescent="0.6">
      <c r="B138" s="369"/>
      <c r="C138" s="370"/>
      <c r="D138" s="370"/>
      <c r="E138" s="370"/>
      <c r="F138" s="370"/>
      <c r="G138" s="365"/>
      <c r="H138" s="8"/>
    </row>
    <row r="139" spans="2:8" s="1" customFormat="1" x14ac:dyDescent="0.6">
      <c r="B139" s="371"/>
      <c r="C139" s="372"/>
      <c r="D139" s="372"/>
      <c r="E139" s="372"/>
      <c r="F139" s="372"/>
      <c r="G139" s="366"/>
      <c r="H139" s="8"/>
    </row>
    <row r="140" spans="2:8" s="9" customFormat="1" ht="24.95" customHeight="1" x14ac:dyDescent="0.6">
      <c r="B140" s="79" t="s">
        <v>9</v>
      </c>
      <c r="C140" s="11" t="s">
        <v>10</v>
      </c>
      <c r="D140" s="11" t="s">
        <v>11</v>
      </c>
      <c r="E140" s="11" t="s">
        <v>12</v>
      </c>
      <c r="F140" s="11" t="s">
        <v>13</v>
      </c>
      <c r="G140" s="11" t="s">
        <v>14</v>
      </c>
      <c r="H140" s="12"/>
    </row>
    <row r="141" spans="2:8" s="28" customFormat="1" ht="20.25" customHeight="1" x14ac:dyDescent="0.6">
      <c r="B141" s="85"/>
      <c r="C141" s="30" t="s">
        <v>79</v>
      </c>
      <c r="D141" s="31"/>
      <c r="E141" s="32"/>
      <c r="F141" s="31"/>
      <c r="G141" s="33">
        <f>G132</f>
        <v>0</v>
      </c>
      <c r="H141" s="34"/>
    </row>
    <row r="142" spans="2:8" x14ac:dyDescent="0.6">
      <c r="B142" s="50"/>
      <c r="C142" s="153"/>
      <c r="D142" s="15"/>
      <c r="E142" s="26"/>
      <c r="F142" s="16"/>
      <c r="G142" s="25"/>
    </row>
    <row r="143" spans="2:8" x14ac:dyDescent="0.6">
      <c r="B143" s="50" t="s">
        <v>1132</v>
      </c>
      <c r="C143" s="153" t="s">
        <v>1133</v>
      </c>
      <c r="D143" s="66"/>
      <c r="E143" s="26"/>
      <c r="F143" s="67"/>
      <c r="G143" s="25" t="str">
        <f t="shared" ref="G143:G179" si="6">IF(D143="","",E143*F143)</f>
        <v/>
      </c>
    </row>
    <row r="144" spans="2:8" x14ac:dyDescent="0.6">
      <c r="B144" s="50"/>
      <c r="C144" s="152"/>
      <c r="D144" s="66"/>
      <c r="E144" s="26"/>
      <c r="F144" s="67"/>
      <c r="G144" s="25" t="str">
        <f t="shared" si="6"/>
        <v/>
      </c>
    </row>
    <row r="145" spans="2:10" hidden="1" x14ac:dyDescent="0.6">
      <c r="B145" s="50" t="s">
        <v>1134</v>
      </c>
      <c r="C145" s="153" t="s">
        <v>1135</v>
      </c>
      <c r="D145" s="66" t="s">
        <v>59</v>
      </c>
      <c r="E145" s="26"/>
      <c r="F145" s="69"/>
      <c r="G145" s="25">
        <f t="shared" si="6"/>
        <v>0</v>
      </c>
    </row>
    <row r="146" spans="2:10" hidden="1" x14ac:dyDescent="0.6">
      <c r="B146" s="50" t="s">
        <v>1136</v>
      </c>
      <c r="C146" s="152"/>
      <c r="D146" s="66"/>
      <c r="E146" s="26"/>
      <c r="F146" s="67"/>
      <c r="G146" s="25" t="str">
        <f t="shared" si="6"/>
        <v/>
      </c>
    </row>
    <row r="147" spans="2:10" x14ac:dyDescent="0.6">
      <c r="B147" s="50" t="s">
        <v>1137</v>
      </c>
      <c r="C147" s="205" t="s">
        <v>1138</v>
      </c>
      <c r="D147" s="75" t="s">
        <v>59</v>
      </c>
      <c r="E147" s="245"/>
      <c r="F147" s="16">
        <f>15.53*1000</f>
        <v>15530</v>
      </c>
      <c r="G147" s="25">
        <f t="shared" si="6"/>
        <v>0</v>
      </c>
      <c r="J147" s="36">
        <v>0.4</v>
      </c>
    </row>
    <row r="148" spans="2:10" hidden="1" x14ac:dyDescent="0.6">
      <c r="B148" s="50"/>
      <c r="C148" s="152"/>
      <c r="D148" s="66"/>
      <c r="E148" s="26"/>
      <c r="F148" s="67"/>
      <c r="G148" s="25" t="str">
        <f t="shared" si="6"/>
        <v/>
      </c>
    </row>
    <row r="149" spans="2:10" hidden="1" x14ac:dyDescent="0.6">
      <c r="B149" s="50" t="s">
        <v>1139</v>
      </c>
      <c r="C149" s="14" t="s">
        <v>1140</v>
      </c>
      <c r="D149" s="15" t="s">
        <v>56</v>
      </c>
      <c r="E149" s="26"/>
      <c r="F149" s="16">
        <v>15.53</v>
      </c>
      <c r="G149" s="25">
        <f t="shared" si="6"/>
        <v>0</v>
      </c>
    </row>
    <row r="150" spans="2:10" hidden="1" x14ac:dyDescent="0.6">
      <c r="B150" s="50"/>
      <c r="C150" s="14"/>
      <c r="D150" s="15"/>
      <c r="E150" s="26"/>
      <c r="F150" s="16"/>
      <c r="G150" s="25" t="str">
        <f t="shared" si="6"/>
        <v/>
      </c>
    </row>
    <row r="151" spans="2:10" hidden="1" x14ac:dyDescent="0.6">
      <c r="B151" s="50" t="s">
        <v>1141</v>
      </c>
      <c r="C151" s="70" t="s">
        <v>1142</v>
      </c>
      <c r="D151" s="71" t="s">
        <v>56</v>
      </c>
      <c r="E151" s="26"/>
      <c r="F151" s="69"/>
      <c r="G151" s="25">
        <f t="shared" si="6"/>
        <v>0</v>
      </c>
    </row>
    <row r="152" spans="2:10" hidden="1" x14ac:dyDescent="0.6">
      <c r="B152" s="50"/>
      <c r="C152" s="14"/>
      <c r="D152" s="15"/>
      <c r="E152" s="26"/>
      <c r="F152" s="69"/>
      <c r="G152" s="25" t="str">
        <f t="shared" si="6"/>
        <v/>
      </c>
    </row>
    <row r="153" spans="2:10" ht="52" hidden="1" x14ac:dyDescent="0.6">
      <c r="B153" s="50" t="s">
        <v>1143</v>
      </c>
      <c r="C153" s="14" t="s">
        <v>1144</v>
      </c>
      <c r="D153" s="15" t="s">
        <v>90</v>
      </c>
      <c r="E153" s="26"/>
      <c r="F153" s="64"/>
      <c r="G153" s="25">
        <f t="shared" si="6"/>
        <v>0</v>
      </c>
    </row>
    <row r="154" spans="2:10" hidden="1" x14ac:dyDescent="0.6">
      <c r="B154" s="50"/>
      <c r="C154" s="14"/>
      <c r="D154" s="15"/>
      <c r="E154" s="26"/>
      <c r="F154" s="27"/>
      <c r="G154" s="25" t="str">
        <f t="shared" si="6"/>
        <v/>
      </c>
    </row>
    <row r="155" spans="2:10" hidden="1" x14ac:dyDescent="0.6">
      <c r="B155" s="50" t="s">
        <v>1145</v>
      </c>
      <c r="C155" s="70" t="s">
        <v>1146</v>
      </c>
      <c r="D155" s="15"/>
      <c r="E155" s="26"/>
      <c r="F155" s="27"/>
      <c r="G155" s="25" t="str">
        <f t="shared" si="6"/>
        <v/>
      </c>
    </row>
    <row r="156" spans="2:10" hidden="1" x14ac:dyDescent="0.6">
      <c r="B156" s="50"/>
      <c r="C156" s="14"/>
      <c r="D156" s="15"/>
      <c r="E156" s="26"/>
      <c r="F156" s="27"/>
      <c r="G156" s="25" t="str">
        <f t="shared" si="6"/>
        <v/>
      </c>
    </row>
    <row r="157" spans="2:10" ht="15.5" hidden="1" x14ac:dyDescent="0.6">
      <c r="B157" s="50" t="s">
        <v>1147</v>
      </c>
      <c r="C157" s="14" t="s">
        <v>1148</v>
      </c>
      <c r="D157" s="22" t="s">
        <v>49</v>
      </c>
      <c r="E157" s="26"/>
      <c r="F157" s="69"/>
      <c r="G157" s="25">
        <f t="shared" si="6"/>
        <v>0</v>
      </c>
    </row>
    <row r="158" spans="2:10" hidden="1" x14ac:dyDescent="0.6">
      <c r="B158" s="50"/>
      <c r="C158" s="14"/>
      <c r="D158" s="15"/>
      <c r="E158" s="26"/>
      <c r="F158" s="27"/>
      <c r="G158" s="25" t="str">
        <f t="shared" si="6"/>
        <v/>
      </c>
    </row>
    <row r="159" spans="2:10" ht="26" hidden="1" x14ac:dyDescent="0.6">
      <c r="B159" s="50" t="s">
        <v>1149</v>
      </c>
      <c r="C159" s="70" t="s">
        <v>1150</v>
      </c>
      <c r="D159" s="22" t="s">
        <v>49</v>
      </c>
      <c r="E159" s="26"/>
      <c r="F159" s="64"/>
      <c r="G159" s="25">
        <f t="shared" si="6"/>
        <v>0</v>
      </c>
    </row>
    <row r="160" spans="2:10" hidden="1" x14ac:dyDescent="0.6">
      <c r="B160" s="50"/>
      <c r="C160" s="14"/>
      <c r="D160" s="15"/>
      <c r="E160" s="15"/>
      <c r="F160" s="16"/>
      <c r="G160" s="25" t="str">
        <f t="shared" si="6"/>
        <v/>
      </c>
    </row>
    <row r="161" spans="2:7" hidden="1" x14ac:dyDescent="0.6">
      <c r="B161" s="50" t="s">
        <v>1151</v>
      </c>
      <c r="C161" s="70" t="s">
        <v>1152</v>
      </c>
      <c r="D161" s="71"/>
      <c r="E161" s="15"/>
      <c r="F161" s="69"/>
      <c r="G161" s="25" t="str">
        <f t="shared" si="6"/>
        <v/>
      </c>
    </row>
    <row r="162" spans="2:7" hidden="1" x14ac:dyDescent="0.6">
      <c r="B162" s="50"/>
      <c r="C162" s="14"/>
      <c r="D162" s="15"/>
      <c r="E162" s="15"/>
      <c r="F162" s="69"/>
      <c r="G162" s="25" t="str">
        <f t="shared" si="6"/>
        <v/>
      </c>
    </row>
    <row r="163" spans="2:7" ht="26" hidden="1" x14ac:dyDescent="0.6">
      <c r="B163" s="50" t="s">
        <v>1153</v>
      </c>
      <c r="C163" s="70" t="s">
        <v>1154</v>
      </c>
      <c r="D163" s="15" t="s">
        <v>62</v>
      </c>
      <c r="E163" s="15"/>
      <c r="F163" s="69"/>
      <c r="G163" s="25">
        <f t="shared" si="6"/>
        <v>0</v>
      </c>
    </row>
    <row r="164" spans="2:7" hidden="1" x14ac:dyDescent="0.6">
      <c r="B164" s="50"/>
      <c r="C164" s="14"/>
      <c r="D164" s="15"/>
      <c r="E164" s="15"/>
      <c r="F164" s="69"/>
      <c r="G164" s="25" t="str">
        <f t="shared" si="6"/>
        <v/>
      </c>
    </row>
    <row r="165" spans="2:7" ht="26" hidden="1" x14ac:dyDescent="0.6">
      <c r="B165" s="50" t="s">
        <v>1155</v>
      </c>
      <c r="C165" s="14" t="s">
        <v>1156</v>
      </c>
      <c r="D165" s="15" t="s">
        <v>62</v>
      </c>
      <c r="E165" s="15"/>
      <c r="F165" s="72"/>
      <c r="G165" s="25">
        <f t="shared" si="6"/>
        <v>0</v>
      </c>
    </row>
    <row r="166" spans="2:7" hidden="1" x14ac:dyDescent="0.6">
      <c r="B166" s="50"/>
      <c r="C166" s="14"/>
      <c r="D166" s="15"/>
      <c r="E166" s="15"/>
      <c r="F166" s="69"/>
      <c r="G166" s="25" t="str">
        <f t="shared" si="6"/>
        <v/>
      </c>
    </row>
    <row r="167" spans="2:7" ht="26" hidden="1" x14ac:dyDescent="0.6">
      <c r="B167" s="50" t="s">
        <v>1157</v>
      </c>
      <c r="C167" s="14" t="s">
        <v>1158</v>
      </c>
      <c r="D167" s="15"/>
      <c r="E167" s="15"/>
      <c r="F167" s="69"/>
      <c r="G167" s="25" t="str">
        <f t="shared" si="6"/>
        <v/>
      </c>
    </row>
    <row r="168" spans="2:7" hidden="1" x14ac:dyDescent="0.6">
      <c r="B168" s="50"/>
      <c r="C168" s="14"/>
      <c r="D168" s="66"/>
      <c r="E168" s="15"/>
      <c r="F168" s="69"/>
      <c r="G168" s="25" t="str">
        <f t="shared" si="6"/>
        <v/>
      </c>
    </row>
    <row r="169" spans="2:7" ht="39" hidden="1" x14ac:dyDescent="0.6">
      <c r="B169" s="50" t="s">
        <v>1159</v>
      </c>
      <c r="C169" s="153" t="s">
        <v>1160</v>
      </c>
      <c r="D169" s="22" t="s">
        <v>172</v>
      </c>
      <c r="E169" s="66"/>
      <c r="F169" s="69"/>
      <c r="G169" s="25">
        <f t="shared" si="6"/>
        <v>0</v>
      </c>
    </row>
    <row r="170" spans="2:7" hidden="1" x14ac:dyDescent="0.6">
      <c r="B170" s="50"/>
      <c r="C170" s="14"/>
      <c r="D170" s="15"/>
      <c r="E170" s="15"/>
      <c r="F170" s="69"/>
      <c r="G170" s="25" t="str">
        <f t="shared" si="6"/>
        <v/>
      </c>
    </row>
    <row r="171" spans="2:7" ht="16.5" hidden="1" customHeight="1" x14ac:dyDescent="0.6">
      <c r="B171" s="50" t="s">
        <v>1161</v>
      </c>
      <c r="C171" s="205" t="s">
        <v>1162</v>
      </c>
      <c r="D171" s="66"/>
      <c r="E171" s="66"/>
      <c r="F171" s="69"/>
      <c r="G171" s="25" t="str">
        <f t="shared" si="6"/>
        <v/>
      </c>
    </row>
    <row r="172" spans="2:7" hidden="1" x14ac:dyDescent="0.6">
      <c r="B172" s="50"/>
      <c r="C172" s="153"/>
      <c r="D172" s="66"/>
      <c r="E172" s="66"/>
      <c r="F172" s="69"/>
      <c r="G172" s="25" t="str">
        <f t="shared" si="6"/>
        <v/>
      </c>
    </row>
    <row r="173" spans="2:7" ht="26" hidden="1" x14ac:dyDescent="0.6">
      <c r="B173" s="50" t="s">
        <v>1163</v>
      </c>
      <c r="C173" s="14" t="s">
        <v>1164</v>
      </c>
      <c r="D173" s="15"/>
      <c r="E173" s="15"/>
      <c r="F173" s="69"/>
      <c r="G173" s="25" t="str">
        <f t="shared" si="6"/>
        <v/>
      </c>
    </row>
    <row r="174" spans="2:7" hidden="1" x14ac:dyDescent="0.6">
      <c r="B174" s="50"/>
      <c r="C174" s="14"/>
      <c r="D174" s="15"/>
      <c r="E174" s="15"/>
      <c r="F174" s="69"/>
      <c r="G174" s="25" t="str">
        <f t="shared" si="6"/>
        <v/>
      </c>
    </row>
    <row r="175" spans="2:7" hidden="1" x14ac:dyDescent="0.6">
      <c r="B175" s="50" t="s">
        <v>109</v>
      </c>
      <c r="C175" s="14" t="s">
        <v>1165</v>
      </c>
      <c r="D175" s="15" t="s">
        <v>62</v>
      </c>
      <c r="E175" s="15"/>
      <c r="F175" s="69"/>
      <c r="G175" s="25">
        <f t="shared" si="6"/>
        <v>0</v>
      </c>
    </row>
    <row r="176" spans="2:7" hidden="1" x14ac:dyDescent="0.6">
      <c r="B176" s="50"/>
      <c r="C176" s="14"/>
      <c r="D176" s="4"/>
      <c r="E176" s="15"/>
      <c r="F176" s="69"/>
      <c r="G176" s="25" t="str">
        <f t="shared" si="6"/>
        <v/>
      </c>
    </row>
    <row r="177" spans="2:7" hidden="1" x14ac:dyDescent="0.6">
      <c r="B177" s="50" t="s">
        <v>112</v>
      </c>
      <c r="C177" s="14" t="s">
        <v>1166</v>
      </c>
      <c r="D177" s="4" t="s">
        <v>62</v>
      </c>
      <c r="E177" s="15"/>
      <c r="F177" s="16"/>
      <c r="G177" s="25">
        <f t="shared" si="6"/>
        <v>0</v>
      </c>
    </row>
    <row r="178" spans="2:7" hidden="1" x14ac:dyDescent="0.6">
      <c r="B178" s="50"/>
      <c r="C178" s="14"/>
      <c r="D178" s="4"/>
      <c r="E178" s="15"/>
      <c r="F178" s="16"/>
      <c r="G178" s="25" t="str">
        <f t="shared" si="6"/>
        <v/>
      </c>
    </row>
    <row r="179" spans="2:7" hidden="1" x14ac:dyDescent="0.6">
      <c r="B179" s="50" t="s">
        <v>1167</v>
      </c>
      <c r="C179" s="70" t="s">
        <v>1168</v>
      </c>
      <c r="D179" s="71"/>
      <c r="E179" s="15"/>
      <c r="F179" s="16"/>
      <c r="G179" s="25" t="str">
        <f t="shared" si="6"/>
        <v/>
      </c>
    </row>
    <row r="180" spans="2:7" hidden="1" x14ac:dyDescent="0.6">
      <c r="B180" s="50"/>
      <c r="C180" s="70"/>
      <c r="D180" s="71"/>
      <c r="E180" s="15"/>
      <c r="F180" s="16"/>
      <c r="G180" s="25"/>
    </row>
    <row r="181" spans="2:7" hidden="1" x14ac:dyDescent="0.6">
      <c r="B181" s="50" t="s">
        <v>109</v>
      </c>
      <c r="C181" s="14" t="s">
        <v>1169</v>
      </c>
      <c r="D181" s="15" t="s">
        <v>90</v>
      </c>
      <c r="E181" s="15"/>
      <c r="F181" s="16"/>
      <c r="G181" s="25">
        <f t="shared" ref="G181:G191" si="7">IF(D181="","",E181*F181)</f>
        <v>0</v>
      </c>
    </row>
    <row r="182" spans="2:7" hidden="1" x14ac:dyDescent="0.6">
      <c r="B182" s="50"/>
      <c r="C182" s="14"/>
      <c r="D182" s="22"/>
      <c r="E182" s="23"/>
      <c r="F182" s="24"/>
      <c r="G182" s="25" t="str">
        <f t="shared" si="7"/>
        <v/>
      </c>
    </row>
    <row r="183" spans="2:7" hidden="1" x14ac:dyDescent="0.6">
      <c r="B183" s="50" t="s">
        <v>112</v>
      </c>
      <c r="C183" s="14" t="s">
        <v>1166</v>
      </c>
      <c r="D183" s="15" t="s">
        <v>90</v>
      </c>
      <c r="E183" s="26"/>
      <c r="F183" s="16"/>
      <c r="G183" s="25">
        <f t="shared" si="7"/>
        <v>0</v>
      </c>
    </row>
    <row r="184" spans="2:7" hidden="1" x14ac:dyDescent="0.6">
      <c r="B184" s="50"/>
      <c r="C184" s="14"/>
      <c r="D184" s="22"/>
      <c r="E184" s="26"/>
      <c r="F184" s="64"/>
      <c r="G184" s="25" t="str">
        <f t="shared" si="7"/>
        <v/>
      </c>
    </row>
    <row r="185" spans="2:7" hidden="1" x14ac:dyDescent="0.6">
      <c r="B185" s="50" t="s">
        <v>1170</v>
      </c>
      <c r="C185" s="14" t="s">
        <v>1171</v>
      </c>
      <c r="D185" s="15"/>
      <c r="E185" s="26"/>
      <c r="F185" s="16"/>
      <c r="G185" s="25" t="str">
        <f t="shared" si="7"/>
        <v/>
      </c>
    </row>
    <row r="186" spans="2:7" hidden="1" x14ac:dyDescent="0.6">
      <c r="B186" s="50"/>
      <c r="C186" s="153"/>
      <c r="D186" s="66"/>
      <c r="E186" s="26"/>
      <c r="F186" s="67"/>
      <c r="G186" s="25" t="str">
        <f t="shared" si="7"/>
        <v/>
      </c>
    </row>
    <row r="187" spans="2:7" hidden="1" x14ac:dyDescent="0.6">
      <c r="B187" s="50" t="s">
        <v>109</v>
      </c>
      <c r="C187" s="152" t="s">
        <v>1169</v>
      </c>
      <c r="D187" s="66" t="s">
        <v>62</v>
      </c>
      <c r="E187" s="26"/>
      <c r="F187" s="67"/>
      <c r="G187" s="25">
        <f t="shared" si="7"/>
        <v>0</v>
      </c>
    </row>
    <row r="188" spans="2:7" hidden="1" x14ac:dyDescent="0.6">
      <c r="B188" s="50"/>
      <c r="C188" s="153"/>
      <c r="D188" s="66"/>
      <c r="E188" s="26"/>
      <c r="F188" s="69"/>
      <c r="G188" s="25" t="str">
        <f t="shared" si="7"/>
        <v/>
      </c>
    </row>
    <row r="189" spans="2:7" hidden="1" x14ac:dyDescent="0.6">
      <c r="B189" s="50" t="s">
        <v>112</v>
      </c>
      <c r="C189" s="152" t="s">
        <v>1166</v>
      </c>
      <c r="D189" s="66" t="s">
        <v>62</v>
      </c>
      <c r="E189" s="26"/>
      <c r="F189" s="67"/>
      <c r="G189" s="25">
        <f t="shared" si="7"/>
        <v>0</v>
      </c>
    </row>
    <row r="190" spans="2:7" hidden="1" x14ac:dyDescent="0.6">
      <c r="B190" s="50"/>
      <c r="C190" s="205"/>
      <c r="D190" s="75"/>
      <c r="E190" s="26"/>
      <c r="F190" s="64"/>
      <c r="G190" s="25" t="str">
        <f t="shared" si="7"/>
        <v/>
      </c>
    </row>
    <row r="191" spans="2:7" ht="65" hidden="1" x14ac:dyDescent="0.6">
      <c r="B191" s="50" t="s">
        <v>1172</v>
      </c>
      <c r="C191" s="153" t="s">
        <v>1173</v>
      </c>
      <c r="D191" s="66" t="s">
        <v>62</v>
      </c>
      <c r="E191" s="26"/>
      <c r="F191" s="67"/>
      <c r="G191" s="25">
        <f t="shared" si="7"/>
        <v>0</v>
      </c>
    </row>
    <row r="192" spans="2:7" hidden="1" x14ac:dyDescent="0.6">
      <c r="B192" s="50"/>
      <c r="C192" s="14"/>
      <c r="D192" s="15"/>
      <c r="E192" s="26"/>
      <c r="F192" s="16"/>
      <c r="G192" s="25"/>
    </row>
    <row r="193" spans="2:8" hidden="1" x14ac:dyDescent="0.6">
      <c r="B193" s="50"/>
      <c r="C193" s="14"/>
      <c r="D193" s="15"/>
      <c r="E193" s="26"/>
      <c r="F193" s="16"/>
      <c r="G193" s="25"/>
    </row>
    <row r="194" spans="2:8" hidden="1" x14ac:dyDescent="0.6">
      <c r="B194" s="50"/>
      <c r="C194" s="14"/>
      <c r="D194" s="15"/>
      <c r="E194" s="26"/>
      <c r="F194" s="16"/>
      <c r="G194" s="25"/>
    </row>
    <row r="195" spans="2:8" x14ac:dyDescent="0.6">
      <c r="B195" s="50"/>
      <c r="C195" s="14"/>
      <c r="D195" s="15"/>
      <c r="E195" s="26"/>
      <c r="F195" s="16"/>
      <c r="G195" s="25"/>
    </row>
    <row r="196" spans="2:8" s="28" customFormat="1" ht="19.5" customHeight="1" x14ac:dyDescent="0.6">
      <c r="B196" s="154" t="str">
        <f>$B$10</f>
        <v>C3.2</v>
      </c>
      <c r="C196" s="30" t="s">
        <v>78</v>
      </c>
      <c r="D196" s="31"/>
      <c r="E196" s="32"/>
      <c r="F196" s="31"/>
      <c r="G196" s="33">
        <f>SUM(G141:G195)</f>
        <v>0</v>
      </c>
      <c r="H196" s="34"/>
    </row>
    <row r="197" spans="2:8" s="1" customFormat="1" x14ac:dyDescent="0.6">
      <c r="B197" s="367" t="str">
        <f>Client1</f>
        <v>Province of KwaZulu-Natal</v>
      </c>
      <c r="C197" s="367"/>
      <c r="D197" s="367"/>
      <c r="E197" s="365" t="str">
        <f>"Contract No. "&amp;ContractNo</f>
        <v>Contract No. ZNB00904/00000/00/HOD/INF/21/T</v>
      </c>
      <c r="F197" s="365"/>
      <c r="G197" s="365"/>
      <c r="H197" s="5"/>
    </row>
    <row r="198" spans="2:8" s="1" customFormat="1" x14ac:dyDescent="0.6">
      <c r="B198" s="367" t="str">
        <f>Client2</f>
        <v>Department of Transport</v>
      </c>
      <c r="C198" s="367"/>
      <c r="D198" s="367"/>
      <c r="E198" s="365"/>
      <c r="F198" s="365"/>
      <c r="G198" s="365"/>
      <c r="H198" s="5"/>
    </row>
    <row r="199" spans="2:8" s="1" customFormat="1" x14ac:dyDescent="0.6">
      <c r="B199" s="368"/>
      <c r="C199" s="368"/>
      <c r="D199" s="368"/>
      <c r="E199" s="366"/>
      <c r="F199" s="366"/>
      <c r="G199" s="366"/>
      <c r="H199" s="5"/>
    </row>
    <row r="200" spans="2:8" s="1" customFormat="1" x14ac:dyDescent="0.6">
      <c r="B200" s="376" t="s">
        <v>8</v>
      </c>
      <c r="C200" s="377"/>
      <c r="D200" s="377"/>
      <c r="E200" s="377"/>
      <c r="F200" s="377"/>
      <c r="G200" s="378" t="str">
        <f>$G$4</f>
        <v>CHAPTER C3.2</v>
      </c>
      <c r="H200" s="6"/>
    </row>
    <row r="201" spans="2:8" s="1" customFormat="1" x14ac:dyDescent="0.6">
      <c r="B201" s="369" t="str">
        <f>ContractDescription</f>
        <v>THE CONSTRUCTION OF THE LOVU RIVER PEDESTRIAN BRIDGE NO.3383 IN THE DURBAN REGION</v>
      </c>
      <c r="C201" s="370"/>
      <c r="D201" s="370"/>
      <c r="E201" s="370"/>
      <c r="F201" s="370"/>
      <c r="G201" s="365"/>
      <c r="H201" s="8"/>
    </row>
    <row r="202" spans="2:8" s="1" customFormat="1" x14ac:dyDescent="0.6">
      <c r="B202" s="369"/>
      <c r="C202" s="370"/>
      <c r="D202" s="370"/>
      <c r="E202" s="370"/>
      <c r="F202" s="370"/>
      <c r="G202" s="365"/>
      <c r="H202" s="8"/>
    </row>
    <row r="203" spans="2:8" s="1" customFormat="1" x14ac:dyDescent="0.6">
      <c r="B203" s="371"/>
      <c r="C203" s="372"/>
      <c r="D203" s="372"/>
      <c r="E203" s="372"/>
      <c r="F203" s="372"/>
      <c r="G203" s="366"/>
      <c r="H203" s="8"/>
    </row>
    <row r="204" spans="2:8" s="9" customFormat="1" ht="24.95" customHeight="1" x14ac:dyDescent="0.6">
      <c r="B204" s="79" t="s">
        <v>9</v>
      </c>
      <c r="C204" s="11" t="s">
        <v>10</v>
      </c>
      <c r="D204" s="11" t="s">
        <v>11</v>
      </c>
      <c r="E204" s="11" t="s">
        <v>12</v>
      </c>
      <c r="F204" s="11" t="s">
        <v>13</v>
      </c>
      <c r="G204" s="11" t="s">
        <v>14</v>
      </c>
      <c r="H204" s="12"/>
    </row>
    <row r="205" spans="2:8" s="28" customFormat="1" ht="20.25" customHeight="1" x14ac:dyDescent="0.6">
      <c r="B205" s="85"/>
      <c r="C205" s="30" t="s">
        <v>79</v>
      </c>
      <c r="D205" s="31"/>
      <c r="E205" s="32"/>
      <c r="F205" s="31"/>
      <c r="G205" s="33">
        <f>G196</f>
        <v>0</v>
      </c>
      <c r="H205" s="34"/>
    </row>
    <row r="206" spans="2:8" ht="8.25" customHeight="1" x14ac:dyDescent="0.6">
      <c r="B206" s="50"/>
      <c r="C206" s="14"/>
      <c r="D206" s="15"/>
      <c r="E206" s="26"/>
      <c r="F206" s="16"/>
      <c r="G206" s="25"/>
    </row>
    <row r="207" spans="2:8" hidden="1" x14ac:dyDescent="0.6">
      <c r="B207" s="50" t="s">
        <v>1174</v>
      </c>
      <c r="C207" s="14" t="s">
        <v>1175</v>
      </c>
      <c r="D207" s="15"/>
      <c r="E207" s="26"/>
      <c r="F207" s="16"/>
      <c r="G207" s="25" t="str">
        <f t="shared" ref="G207:G266" si="8">IF(D207="","",E207*F207)</f>
        <v/>
      </c>
    </row>
    <row r="208" spans="2:8" hidden="1" x14ac:dyDescent="0.6">
      <c r="B208" s="50"/>
      <c r="C208" s="70"/>
      <c r="D208" s="71"/>
      <c r="E208" s="26"/>
      <c r="F208" s="69"/>
      <c r="G208" s="25" t="str">
        <f t="shared" si="8"/>
        <v/>
      </c>
    </row>
    <row r="209" spans="2:7" ht="13.5" hidden="1" x14ac:dyDescent="0.7">
      <c r="B209" s="50" t="s">
        <v>1176</v>
      </c>
      <c r="C209" s="14" t="s">
        <v>1177</v>
      </c>
      <c r="D209" s="15" t="s">
        <v>502</v>
      </c>
      <c r="E209" s="26"/>
      <c r="F209" s="69"/>
      <c r="G209" s="25">
        <f t="shared" si="8"/>
        <v>0</v>
      </c>
    </row>
    <row r="210" spans="2:7" hidden="1" x14ac:dyDescent="0.6">
      <c r="B210" s="50"/>
      <c r="C210" s="14"/>
      <c r="D210" s="15"/>
      <c r="E210" s="26"/>
      <c r="F210" s="69"/>
      <c r="G210" s="25"/>
    </row>
    <row r="211" spans="2:7" ht="13.5" hidden="1" x14ac:dyDescent="0.7">
      <c r="B211" s="50" t="s">
        <v>1178</v>
      </c>
      <c r="C211" s="14" t="s">
        <v>1179</v>
      </c>
      <c r="D211" s="15" t="s">
        <v>502</v>
      </c>
      <c r="E211" s="26"/>
      <c r="F211" s="69">
        <v>55</v>
      </c>
      <c r="G211" s="25">
        <f t="shared" ref="G211" si="9">IF(D211="","",E211*F211)</f>
        <v>0</v>
      </c>
    </row>
    <row r="212" spans="2:7" x14ac:dyDescent="0.6">
      <c r="B212" s="50"/>
      <c r="C212" s="14"/>
      <c r="D212" s="15"/>
      <c r="E212" s="26"/>
      <c r="F212" s="69"/>
      <c r="G212" s="25"/>
    </row>
    <row r="213" spans="2:7" ht="39" x14ac:dyDescent="0.6">
      <c r="B213" s="50" t="s">
        <v>1180</v>
      </c>
      <c r="C213" s="70" t="s">
        <v>1181</v>
      </c>
      <c r="D213" s="15"/>
      <c r="E213" s="253"/>
      <c r="F213" s="251"/>
      <c r="G213" s="199"/>
    </row>
    <row r="214" spans="2:7" x14ac:dyDescent="0.6">
      <c r="B214" s="50"/>
      <c r="C214" s="70"/>
      <c r="D214" s="15"/>
      <c r="E214" s="253"/>
      <c r="F214" s="251"/>
      <c r="G214" s="199"/>
    </row>
    <row r="215" spans="2:7" ht="26" x14ac:dyDescent="0.6">
      <c r="B215" s="50" t="s">
        <v>1182</v>
      </c>
      <c r="C215" s="70" t="s">
        <v>1183</v>
      </c>
      <c r="D215" s="66" t="s">
        <v>90</v>
      </c>
      <c r="E215" s="253"/>
      <c r="F215" s="254">
        <v>5500</v>
      </c>
      <c r="G215" s="199">
        <f t="shared" ref="G215" si="10">IF(D215="","",E215*F215)</f>
        <v>0</v>
      </c>
    </row>
    <row r="216" spans="2:7" x14ac:dyDescent="0.6">
      <c r="B216" s="50"/>
      <c r="C216" s="70"/>
      <c r="D216" s="66"/>
      <c r="E216" s="253"/>
      <c r="F216" s="254"/>
      <c r="G216" s="199"/>
    </row>
    <row r="217" spans="2:7" ht="26" x14ac:dyDescent="0.6">
      <c r="B217" s="50" t="s">
        <v>1184</v>
      </c>
      <c r="C217" s="70" t="s">
        <v>1185</v>
      </c>
      <c r="D217" s="66" t="s">
        <v>90</v>
      </c>
      <c r="E217" s="253"/>
      <c r="F217" s="254">
        <v>5500</v>
      </c>
      <c r="G217" s="199">
        <f t="shared" ref="G217" si="11">IF(D217="","",E217*F217)</f>
        <v>0</v>
      </c>
    </row>
    <row r="218" spans="2:7" x14ac:dyDescent="0.6">
      <c r="B218" s="50"/>
      <c r="C218" s="70"/>
      <c r="D218" s="66"/>
      <c r="E218" s="253"/>
      <c r="F218" s="254"/>
      <c r="G218" s="199"/>
    </row>
    <row r="219" spans="2:7" ht="26" x14ac:dyDescent="0.6">
      <c r="B219" s="50" t="s">
        <v>1186</v>
      </c>
      <c r="C219" s="70" t="s">
        <v>1187</v>
      </c>
      <c r="D219" s="66" t="s">
        <v>90</v>
      </c>
      <c r="E219" s="253"/>
      <c r="F219" s="254">
        <v>5750</v>
      </c>
      <c r="G219" s="199">
        <f t="shared" ref="G219" si="12">IF(D219="","",E219*F219)</f>
        <v>0</v>
      </c>
    </row>
    <row r="220" spans="2:7" x14ac:dyDescent="0.6">
      <c r="B220" s="50"/>
      <c r="C220" s="70"/>
      <c r="D220" s="15"/>
      <c r="E220" s="253"/>
      <c r="F220" s="251"/>
      <c r="G220" s="199"/>
    </row>
    <row r="221" spans="2:7" ht="26" x14ac:dyDescent="0.6">
      <c r="B221" s="50" t="s">
        <v>1188</v>
      </c>
      <c r="C221" s="70" t="s">
        <v>1189</v>
      </c>
      <c r="D221" s="66" t="s">
        <v>90</v>
      </c>
      <c r="E221" s="253"/>
      <c r="F221" s="254">
        <v>5750</v>
      </c>
      <c r="G221" s="199">
        <f t="shared" ref="G221:G225" si="13">IF(D221="","",E221*F221)</f>
        <v>0</v>
      </c>
    </row>
    <row r="222" spans="2:7" x14ac:dyDescent="0.6">
      <c r="B222" s="50"/>
      <c r="C222" s="70"/>
      <c r="D222" s="15"/>
      <c r="E222" s="253"/>
      <c r="F222" s="251"/>
      <c r="G222" s="199"/>
    </row>
    <row r="223" spans="2:7" ht="26" x14ac:dyDescent="0.6">
      <c r="B223" s="50" t="s">
        <v>1190</v>
      </c>
      <c r="C223" s="70" t="s">
        <v>1191</v>
      </c>
      <c r="D223" s="66" t="s">
        <v>90</v>
      </c>
      <c r="E223" s="253"/>
      <c r="F223" s="254">
        <v>7500</v>
      </c>
      <c r="G223" s="199">
        <f t="shared" ref="G223" si="14">IF(D223="","",E223*F223)</f>
        <v>0</v>
      </c>
    </row>
    <row r="224" spans="2:7" x14ac:dyDescent="0.6">
      <c r="B224" s="50"/>
      <c r="C224" s="70"/>
      <c r="D224" s="15"/>
      <c r="E224" s="253"/>
      <c r="F224" s="251"/>
      <c r="G224" s="199"/>
    </row>
    <row r="225" spans="2:8" ht="26" x14ac:dyDescent="0.6">
      <c r="B225" s="50" t="s">
        <v>1192</v>
      </c>
      <c r="C225" s="70" t="s">
        <v>1193</v>
      </c>
      <c r="D225" s="66" t="s">
        <v>90</v>
      </c>
      <c r="E225" s="253"/>
      <c r="F225" s="254">
        <v>7500</v>
      </c>
      <c r="G225" s="199">
        <f t="shared" si="13"/>
        <v>0</v>
      </c>
      <c r="H225"/>
    </row>
    <row r="226" spans="2:8" x14ac:dyDescent="0.6">
      <c r="B226" s="50"/>
      <c r="C226" s="70"/>
      <c r="D226" s="15"/>
      <c r="E226" s="253"/>
      <c r="F226" s="251"/>
      <c r="G226" s="199"/>
      <c r="H226"/>
    </row>
    <row r="227" spans="2:8" ht="26" x14ac:dyDescent="0.6">
      <c r="B227" s="50" t="s">
        <v>1194</v>
      </c>
      <c r="C227" s="70" t="s">
        <v>1195</v>
      </c>
      <c r="D227" s="66" t="s">
        <v>90</v>
      </c>
      <c r="E227" s="253"/>
      <c r="F227" s="254">
        <v>15000</v>
      </c>
      <c r="G227" s="199">
        <f t="shared" ref="G227" si="15">IF(D227="","",E227*F227)</f>
        <v>0</v>
      </c>
      <c r="H227"/>
    </row>
    <row r="228" spans="2:8" x14ac:dyDescent="0.6">
      <c r="B228" s="50"/>
      <c r="C228" s="70"/>
      <c r="D228" s="15"/>
      <c r="E228" s="253"/>
      <c r="F228" s="251"/>
      <c r="G228" s="199"/>
      <c r="H228"/>
    </row>
    <row r="229" spans="2:8" ht="26" x14ac:dyDescent="0.6">
      <c r="B229" s="50" t="s">
        <v>1196</v>
      </c>
      <c r="C229" s="70" t="s">
        <v>1197</v>
      </c>
      <c r="D229" s="66" t="s">
        <v>90</v>
      </c>
      <c r="E229" s="253"/>
      <c r="F229" s="254">
        <v>30000</v>
      </c>
      <c r="G229" s="199">
        <f t="shared" ref="G229" si="16">IF(D229="","",E229*F229)</f>
        <v>0</v>
      </c>
      <c r="H229"/>
    </row>
    <row r="230" spans="2:8" x14ac:dyDescent="0.6">
      <c r="B230" s="50"/>
      <c r="C230" s="70"/>
      <c r="D230" s="15"/>
      <c r="E230" s="253"/>
      <c r="F230" s="251"/>
      <c r="G230" s="199"/>
      <c r="H230"/>
    </row>
    <row r="231" spans="2:8" ht="26" x14ac:dyDescent="0.6">
      <c r="B231" s="50" t="s">
        <v>1198</v>
      </c>
      <c r="C231" s="70" t="s">
        <v>1199</v>
      </c>
      <c r="D231" s="66" t="s">
        <v>90</v>
      </c>
      <c r="E231" s="253"/>
      <c r="F231" s="254">
        <v>10350</v>
      </c>
      <c r="G231" s="199">
        <f>IF(D231="","",E231*F231)</f>
        <v>0</v>
      </c>
      <c r="H231"/>
    </row>
    <row r="232" spans="2:8" x14ac:dyDescent="0.6">
      <c r="B232" s="50"/>
      <c r="C232" s="14"/>
      <c r="D232" s="15"/>
      <c r="E232" s="202"/>
      <c r="F232" s="72"/>
      <c r="G232" s="199"/>
    </row>
    <row r="233" spans="2:8" x14ac:dyDescent="0.6">
      <c r="B233" s="50"/>
      <c r="C233" s="14"/>
      <c r="D233" s="15"/>
      <c r="E233" s="26"/>
      <c r="F233" s="69"/>
      <c r="G233" s="25"/>
    </row>
    <row r="234" spans="2:8" x14ac:dyDescent="0.6">
      <c r="B234" s="50"/>
      <c r="C234" s="14"/>
      <c r="D234" s="15"/>
      <c r="E234" s="26"/>
      <c r="F234" s="69"/>
      <c r="G234" s="25"/>
    </row>
    <row r="235" spans="2:8" x14ac:dyDescent="0.6">
      <c r="B235" s="50"/>
      <c r="C235" s="14"/>
      <c r="D235" s="15"/>
      <c r="E235" s="26"/>
      <c r="F235" s="69"/>
      <c r="G235" s="25"/>
    </row>
    <row r="236" spans="2:8" x14ac:dyDescent="0.6">
      <c r="B236" s="50"/>
      <c r="C236" s="14"/>
      <c r="D236" s="15"/>
      <c r="E236" s="26"/>
      <c r="F236" s="69"/>
      <c r="G236" s="25"/>
    </row>
    <row r="237" spans="2:8" x14ac:dyDescent="0.6">
      <c r="B237" s="50"/>
      <c r="C237" s="14"/>
      <c r="D237" s="15"/>
      <c r="E237" s="26"/>
      <c r="F237" s="69"/>
      <c r="G237" s="25"/>
    </row>
    <row r="238" spans="2:8" x14ac:dyDescent="0.6">
      <c r="B238" s="50"/>
      <c r="C238" s="14"/>
      <c r="D238" s="15"/>
      <c r="E238" s="26"/>
      <c r="F238" s="64"/>
      <c r="G238" s="25"/>
    </row>
    <row r="239" spans="2:8" x14ac:dyDescent="0.6">
      <c r="B239" s="50"/>
      <c r="C239" s="14"/>
      <c r="D239" s="15"/>
      <c r="E239" s="26"/>
      <c r="F239" s="69"/>
      <c r="G239" s="25"/>
    </row>
    <row r="240" spans="2:8" hidden="1" x14ac:dyDescent="0.6">
      <c r="B240" s="50"/>
      <c r="C240" s="70"/>
      <c r="D240" s="15"/>
      <c r="E240" s="26"/>
      <c r="F240" s="27"/>
      <c r="G240" s="25" t="str">
        <f t="shared" si="8"/>
        <v/>
      </c>
    </row>
    <row r="241" spans="2:7" ht="13.5" hidden="1" x14ac:dyDescent="0.7">
      <c r="B241" s="50" t="s">
        <v>1200</v>
      </c>
      <c r="C241" s="14" t="s">
        <v>1201</v>
      </c>
      <c r="D241" s="15" t="s">
        <v>502</v>
      </c>
      <c r="E241" s="26"/>
      <c r="F241" s="27"/>
      <c r="G241" s="25">
        <f t="shared" si="8"/>
        <v>0</v>
      </c>
    </row>
    <row r="242" spans="2:7" hidden="1" x14ac:dyDescent="0.6">
      <c r="B242" s="50"/>
      <c r="C242" s="14"/>
      <c r="D242" s="22"/>
      <c r="E242" s="26"/>
      <c r="F242" s="69"/>
      <c r="G242" s="25" t="str">
        <f t="shared" si="8"/>
        <v/>
      </c>
    </row>
    <row r="243" spans="2:7" ht="13.5" hidden="1" x14ac:dyDescent="0.7">
      <c r="B243" s="50" t="s">
        <v>1202</v>
      </c>
      <c r="C243" s="14" t="s">
        <v>1203</v>
      </c>
      <c r="D243" s="15" t="s">
        <v>502</v>
      </c>
      <c r="E243" s="26"/>
      <c r="F243" s="27"/>
      <c r="G243" s="25">
        <f t="shared" si="8"/>
        <v>0</v>
      </c>
    </row>
    <row r="244" spans="2:7" hidden="1" x14ac:dyDescent="0.6">
      <c r="B244" s="50"/>
      <c r="C244" s="70"/>
      <c r="D244" s="71"/>
      <c r="E244" s="26"/>
      <c r="F244" s="64"/>
      <c r="G244" s="25" t="str">
        <f t="shared" si="8"/>
        <v/>
      </c>
    </row>
    <row r="245" spans="2:7" ht="13.5" hidden="1" x14ac:dyDescent="0.7">
      <c r="B245" s="50" t="s">
        <v>1204</v>
      </c>
      <c r="C245" s="14" t="s">
        <v>1205</v>
      </c>
      <c r="D245" s="15" t="s">
        <v>502</v>
      </c>
      <c r="E245" s="15"/>
      <c r="F245" s="16"/>
      <c r="G245" s="25">
        <f t="shared" si="8"/>
        <v>0</v>
      </c>
    </row>
    <row r="246" spans="2:7" hidden="1" x14ac:dyDescent="0.6">
      <c r="B246" s="50"/>
      <c r="C246" s="70"/>
      <c r="D246" s="71"/>
      <c r="E246" s="15"/>
      <c r="F246" s="69"/>
      <c r="G246" s="25" t="str">
        <f t="shared" si="8"/>
        <v/>
      </c>
    </row>
    <row r="247" spans="2:7" ht="13.5" hidden="1" x14ac:dyDescent="0.7">
      <c r="B247" s="50" t="s">
        <v>1206</v>
      </c>
      <c r="C247" s="14" t="s">
        <v>1205</v>
      </c>
      <c r="D247" s="15" t="s">
        <v>502</v>
      </c>
      <c r="E247" s="15"/>
      <c r="F247" s="69"/>
      <c r="G247" s="25">
        <f t="shared" si="8"/>
        <v>0</v>
      </c>
    </row>
    <row r="248" spans="2:7" hidden="1" x14ac:dyDescent="0.6">
      <c r="B248" s="50"/>
      <c r="C248" s="70"/>
      <c r="D248" s="15"/>
      <c r="E248" s="15"/>
      <c r="F248" s="69"/>
      <c r="G248" s="25" t="str">
        <f t="shared" si="8"/>
        <v/>
      </c>
    </row>
    <row r="249" spans="2:7" hidden="1" x14ac:dyDescent="0.6">
      <c r="B249" s="50" t="s">
        <v>1207</v>
      </c>
      <c r="C249" s="14" t="s">
        <v>1208</v>
      </c>
      <c r="D249" s="15"/>
      <c r="E249" s="15"/>
      <c r="F249" s="69"/>
      <c r="G249" s="25" t="str">
        <f t="shared" si="8"/>
        <v/>
      </c>
    </row>
    <row r="250" spans="2:7" hidden="1" x14ac:dyDescent="0.6">
      <c r="B250" s="50"/>
      <c r="C250" s="14"/>
      <c r="D250" s="15"/>
      <c r="E250" s="15"/>
      <c r="F250" s="72"/>
      <c r="G250" s="25" t="str">
        <f t="shared" si="8"/>
        <v/>
      </c>
    </row>
    <row r="251" spans="2:7" ht="26" hidden="1" x14ac:dyDescent="0.6">
      <c r="B251" s="50" t="s">
        <v>1209</v>
      </c>
      <c r="C251" s="14" t="s">
        <v>1210</v>
      </c>
      <c r="D251" s="15" t="s">
        <v>90</v>
      </c>
      <c r="E251" s="15"/>
      <c r="F251" s="69"/>
      <c r="G251" s="25">
        <f t="shared" si="8"/>
        <v>0</v>
      </c>
    </row>
    <row r="252" spans="2:7" hidden="1" x14ac:dyDescent="0.6">
      <c r="B252" s="50"/>
      <c r="C252" s="14"/>
      <c r="D252" s="15"/>
      <c r="E252" s="15"/>
      <c r="F252" s="69"/>
      <c r="G252" s="25" t="str">
        <f t="shared" si="8"/>
        <v/>
      </c>
    </row>
    <row r="253" spans="2:7" ht="26" hidden="1" x14ac:dyDescent="0.6">
      <c r="B253" s="50" t="s">
        <v>1211</v>
      </c>
      <c r="C253" s="14" t="s">
        <v>1212</v>
      </c>
      <c r="D253" s="66" t="s">
        <v>90</v>
      </c>
      <c r="E253" s="15">
        <v>5</v>
      </c>
      <c r="F253" s="69">
        <v>1000</v>
      </c>
      <c r="G253" s="25">
        <f t="shared" si="8"/>
        <v>5000</v>
      </c>
    </row>
    <row r="254" spans="2:7" hidden="1" x14ac:dyDescent="0.6">
      <c r="B254" s="50"/>
      <c r="C254" s="153"/>
      <c r="D254" s="66"/>
      <c r="E254" s="66"/>
      <c r="F254" s="69"/>
      <c r="G254" s="25" t="str">
        <f t="shared" si="8"/>
        <v/>
      </c>
    </row>
    <row r="255" spans="2:7" ht="26" hidden="1" x14ac:dyDescent="0.6">
      <c r="B255" s="50" t="s">
        <v>1213</v>
      </c>
      <c r="C255" s="14" t="s">
        <v>1214</v>
      </c>
      <c r="D255" s="15" t="s">
        <v>90</v>
      </c>
      <c r="E255" s="15"/>
      <c r="F255" s="69"/>
      <c r="G255" s="25">
        <f t="shared" si="8"/>
        <v>0</v>
      </c>
    </row>
    <row r="256" spans="2:7" hidden="1" x14ac:dyDescent="0.6">
      <c r="B256" s="50"/>
      <c r="C256" s="205"/>
      <c r="D256" s="66"/>
      <c r="E256" s="66"/>
      <c r="F256" s="69"/>
      <c r="G256" s="25" t="str">
        <f t="shared" si="8"/>
        <v/>
      </c>
    </row>
    <row r="257" spans="2:7" ht="26" hidden="1" x14ac:dyDescent="0.6">
      <c r="B257" s="50" t="s">
        <v>1215</v>
      </c>
      <c r="C257" s="153" t="s">
        <v>1216</v>
      </c>
      <c r="D257" s="66" t="s">
        <v>90</v>
      </c>
      <c r="E257" s="66"/>
      <c r="F257" s="69"/>
      <c r="G257" s="25">
        <f t="shared" si="8"/>
        <v>0</v>
      </c>
    </row>
    <row r="258" spans="2:7" hidden="1" x14ac:dyDescent="0.6">
      <c r="B258" s="50"/>
      <c r="C258" s="14"/>
      <c r="D258" s="15"/>
      <c r="E258" s="15"/>
      <c r="F258" s="69"/>
      <c r="G258" s="25" t="str">
        <f t="shared" si="8"/>
        <v/>
      </c>
    </row>
    <row r="259" spans="2:7" ht="26" hidden="1" x14ac:dyDescent="0.6">
      <c r="B259" s="50" t="s">
        <v>1217</v>
      </c>
      <c r="C259" s="14" t="s">
        <v>1218</v>
      </c>
      <c r="D259" s="15" t="s">
        <v>90</v>
      </c>
      <c r="E259" s="15"/>
      <c r="F259" s="69"/>
      <c r="G259" s="25">
        <f t="shared" si="8"/>
        <v>0</v>
      </c>
    </row>
    <row r="260" spans="2:7" hidden="1" x14ac:dyDescent="0.6">
      <c r="B260" s="50"/>
      <c r="C260" s="14"/>
      <c r="D260" s="15"/>
      <c r="E260" s="15"/>
      <c r="F260" s="69"/>
      <c r="G260" s="25" t="str">
        <f t="shared" si="8"/>
        <v/>
      </c>
    </row>
    <row r="261" spans="2:7" ht="26" hidden="1" x14ac:dyDescent="0.6">
      <c r="B261" s="50" t="s">
        <v>1219</v>
      </c>
      <c r="C261" s="14" t="s">
        <v>1220</v>
      </c>
      <c r="D261" s="4" t="s">
        <v>90</v>
      </c>
      <c r="E261" s="15"/>
      <c r="F261" s="69"/>
      <c r="G261" s="25">
        <f t="shared" si="8"/>
        <v>0</v>
      </c>
    </row>
    <row r="262" spans="2:7" hidden="1" x14ac:dyDescent="0.6">
      <c r="B262" s="50"/>
      <c r="C262" s="14"/>
      <c r="D262" s="4"/>
      <c r="E262" s="15"/>
      <c r="F262" s="16"/>
      <c r="G262" s="25" t="str">
        <f t="shared" si="8"/>
        <v/>
      </c>
    </row>
    <row r="263" spans="2:7" ht="26" hidden="1" x14ac:dyDescent="0.6">
      <c r="B263" s="50" t="s">
        <v>1221</v>
      </c>
      <c r="C263" s="70" t="s">
        <v>1222</v>
      </c>
      <c r="D263" s="71" t="s">
        <v>90</v>
      </c>
      <c r="E263" s="15"/>
      <c r="F263" s="16"/>
      <c r="G263" s="25">
        <f t="shared" si="8"/>
        <v>0</v>
      </c>
    </row>
    <row r="264" spans="2:7" hidden="1" x14ac:dyDescent="0.6">
      <c r="B264" s="50"/>
      <c r="C264" s="14"/>
      <c r="D264" s="15"/>
      <c r="E264" s="15"/>
      <c r="F264" s="16"/>
      <c r="G264" s="25" t="str">
        <f t="shared" si="8"/>
        <v/>
      </c>
    </row>
    <row r="265" spans="2:7" hidden="1" x14ac:dyDescent="0.6">
      <c r="B265" s="50" t="s">
        <v>1223</v>
      </c>
      <c r="C265" s="14" t="s">
        <v>1224</v>
      </c>
      <c r="D265" s="22" t="s">
        <v>90</v>
      </c>
      <c r="E265" s="23"/>
      <c r="F265" s="24"/>
      <c r="G265" s="25">
        <f t="shared" si="8"/>
        <v>0</v>
      </c>
    </row>
    <row r="266" spans="2:7" hidden="1" x14ac:dyDescent="0.6">
      <c r="B266" s="50"/>
      <c r="C266" s="14"/>
      <c r="D266" s="15"/>
      <c r="E266" s="26"/>
      <c r="F266" s="16"/>
      <c r="G266" s="25" t="str">
        <f t="shared" si="8"/>
        <v/>
      </c>
    </row>
    <row r="267" spans="2:7" hidden="1" x14ac:dyDescent="0.6">
      <c r="B267" s="50" t="s">
        <v>1225</v>
      </c>
      <c r="C267" s="14" t="s">
        <v>1226</v>
      </c>
      <c r="D267" s="22" t="s">
        <v>90</v>
      </c>
      <c r="E267" s="26"/>
      <c r="F267" s="64"/>
      <c r="G267" s="25">
        <f t="shared" ref="G267:G294" si="17">IF(D267="","",E267*F267)</f>
        <v>0</v>
      </c>
    </row>
    <row r="268" spans="2:7" hidden="1" x14ac:dyDescent="0.6">
      <c r="B268" s="50"/>
      <c r="C268" s="14"/>
      <c r="D268" s="15"/>
      <c r="E268" s="26"/>
      <c r="F268" s="16"/>
      <c r="G268" s="25" t="str">
        <f t="shared" si="17"/>
        <v/>
      </c>
    </row>
    <row r="269" spans="2:7" ht="39.75" hidden="1" customHeight="1" x14ac:dyDescent="0.6">
      <c r="B269" s="50" t="s">
        <v>1227</v>
      </c>
      <c r="C269" s="153" t="s">
        <v>1228</v>
      </c>
      <c r="D269" s="66" t="s">
        <v>90</v>
      </c>
      <c r="E269" s="26"/>
      <c r="F269" s="67"/>
      <c r="G269" s="25">
        <f t="shared" si="17"/>
        <v>0</v>
      </c>
    </row>
    <row r="270" spans="2:7" hidden="1" x14ac:dyDescent="0.6">
      <c r="B270" s="50"/>
      <c r="C270" s="152"/>
      <c r="D270" s="66"/>
      <c r="E270" s="26"/>
      <c r="F270" s="67"/>
      <c r="G270" s="25" t="str">
        <f t="shared" si="17"/>
        <v/>
      </c>
    </row>
    <row r="271" spans="2:7" hidden="1" x14ac:dyDescent="0.6">
      <c r="B271" s="50" t="s">
        <v>1229</v>
      </c>
      <c r="C271" s="153" t="s">
        <v>1230</v>
      </c>
      <c r="D271" s="66" t="s">
        <v>90</v>
      </c>
      <c r="E271" s="26"/>
      <c r="F271" s="69"/>
      <c r="G271" s="25">
        <f t="shared" si="17"/>
        <v>0</v>
      </c>
    </row>
    <row r="272" spans="2:7" hidden="1" x14ac:dyDescent="0.6">
      <c r="B272" s="50"/>
      <c r="C272" s="152"/>
      <c r="D272" s="66"/>
      <c r="E272" s="26"/>
      <c r="F272" s="67"/>
      <c r="G272" s="25" t="str">
        <f t="shared" si="17"/>
        <v/>
      </c>
    </row>
    <row r="273" spans="2:7" ht="39" hidden="1" x14ac:dyDescent="0.6">
      <c r="B273" s="50" t="s">
        <v>1231</v>
      </c>
      <c r="C273" s="205" t="s">
        <v>1232</v>
      </c>
      <c r="D273" s="75" t="s">
        <v>90</v>
      </c>
      <c r="E273" s="26"/>
      <c r="F273" s="64"/>
      <c r="G273" s="25">
        <f t="shared" si="17"/>
        <v>0</v>
      </c>
    </row>
    <row r="274" spans="2:7" hidden="1" x14ac:dyDescent="0.6">
      <c r="B274" s="50"/>
      <c r="C274" s="153"/>
      <c r="D274" s="66"/>
      <c r="E274" s="26"/>
      <c r="F274" s="67"/>
      <c r="G274" s="25" t="str">
        <f t="shared" si="17"/>
        <v/>
      </c>
    </row>
    <row r="275" spans="2:7" ht="26" hidden="1" x14ac:dyDescent="0.6">
      <c r="B275" s="50" t="s">
        <v>1233</v>
      </c>
      <c r="C275" s="14" t="s">
        <v>1234</v>
      </c>
      <c r="D275" s="15"/>
      <c r="E275" s="26"/>
      <c r="F275" s="16"/>
      <c r="G275" s="25" t="str">
        <f t="shared" si="17"/>
        <v/>
      </c>
    </row>
    <row r="276" spans="2:7" hidden="1" x14ac:dyDescent="0.6">
      <c r="B276" s="50"/>
      <c r="C276" s="14"/>
      <c r="D276" s="15"/>
      <c r="E276" s="26"/>
      <c r="F276" s="16"/>
      <c r="G276" s="25" t="str">
        <f t="shared" si="17"/>
        <v/>
      </c>
    </row>
    <row r="277" spans="2:7" ht="26" hidden="1" x14ac:dyDescent="0.6">
      <c r="B277" s="50" t="s">
        <v>1235</v>
      </c>
      <c r="C277" s="70" t="s">
        <v>1236</v>
      </c>
      <c r="D277" s="71" t="s">
        <v>400</v>
      </c>
      <c r="E277" s="26"/>
      <c r="F277" s="69"/>
      <c r="G277" s="25">
        <f t="shared" si="17"/>
        <v>0</v>
      </c>
    </row>
    <row r="278" spans="2:7" hidden="1" x14ac:dyDescent="0.6">
      <c r="B278" s="50"/>
      <c r="C278" s="14"/>
      <c r="D278" s="15"/>
      <c r="E278" s="26"/>
      <c r="F278" s="69"/>
      <c r="G278" s="25" t="str">
        <f t="shared" si="17"/>
        <v/>
      </c>
    </row>
    <row r="279" spans="2:7" ht="26" hidden="1" x14ac:dyDescent="0.6">
      <c r="B279" s="50" t="s">
        <v>1235</v>
      </c>
      <c r="C279" s="14" t="s">
        <v>1237</v>
      </c>
      <c r="D279" s="71" t="s">
        <v>400</v>
      </c>
      <c r="E279" s="26"/>
      <c r="F279" s="64"/>
      <c r="G279" s="25">
        <f t="shared" si="17"/>
        <v>0</v>
      </c>
    </row>
    <row r="280" spans="2:7" hidden="1" x14ac:dyDescent="0.6">
      <c r="B280" s="50"/>
      <c r="C280" s="14"/>
      <c r="D280" s="15"/>
      <c r="E280" s="26"/>
      <c r="F280" s="27"/>
      <c r="G280" s="25" t="str">
        <f t="shared" si="17"/>
        <v/>
      </c>
    </row>
    <row r="281" spans="2:7" ht="26" hidden="1" x14ac:dyDescent="0.6">
      <c r="B281" s="50" t="s">
        <v>1238</v>
      </c>
      <c r="C281" s="70" t="s">
        <v>1239</v>
      </c>
      <c r="D281" s="15" t="s">
        <v>1240</v>
      </c>
      <c r="E281" s="26"/>
      <c r="F281" s="27"/>
      <c r="G281" s="25">
        <f t="shared" si="17"/>
        <v>0</v>
      </c>
    </row>
    <row r="282" spans="2:7" hidden="1" x14ac:dyDescent="0.6">
      <c r="B282" s="50"/>
      <c r="C282" s="14"/>
      <c r="D282" s="15"/>
      <c r="E282" s="26"/>
      <c r="F282" s="27"/>
      <c r="G282" s="25" t="str">
        <f t="shared" si="17"/>
        <v/>
      </c>
    </row>
    <row r="283" spans="2:7" ht="26" hidden="1" x14ac:dyDescent="0.6">
      <c r="B283" s="50" t="s">
        <v>1241</v>
      </c>
      <c r="C283" s="14" t="s">
        <v>1242</v>
      </c>
      <c r="D283" s="15" t="s">
        <v>1240</v>
      </c>
      <c r="E283" s="26"/>
      <c r="F283" s="69"/>
      <c r="G283" s="25">
        <f t="shared" si="17"/>
        <v>0</v>
      </c>
    </row>
    <row r="284" spans="2:7" hidden="1" x14ac:dyDescent="0.6">
      <c r="B284" s="50"/>
      <c r="C284" s="14"/>
      <c r="D284" s="15"/>
      <c r="E284" s="26"/>
      <c r="F284" s="27"/>
      <c r="G284" s="25" t="str">
        <f t="shared" si="17"/>
        <v/>
      </c>
    </row>
    <row r="285" spans="2:7" hidden="1" x14ac:dyDescent="0.6">
      <c r="B285" s="50" t="s">
        <v>1243</v>
      </c>
      <c r="C285" s="70" t="s">
        <v>1244</v>
      </c>
      <c r="D285" s="15" t="s">
        <v>1240</v>
      </c>
      <c r="E285" s="26"/>
      <c r="F285" s="64"/>
      <c r="G285" s="25">
        <f t="shared" si="17"/>
        <v>0</v>
      </c>
    </row>
    <row r="286" spans="2:7" hidden="1" x14ac:dyDescent="0.6">
      <c r="B286" s="50"/>
      <c r="C286" s="70"/>
      <c r="D286" s="15"/>
      <c r="E286" s="26"/>
      <c r="F286" s="64"/>
      <c r="G286" s="25"/>
    </row>
    <row r="287" spans="2:7" ht="39" hidden="1" x14ac:dyDescent="0.6">
      <c r="B287" s="50" t="s">
        <v>1180</v>
      </c>
      <c r="C287" s="70" t="s">
        <v>1245</v>
      </c>
      <c r="D287" s="15"/>
      <c r="E287" s="26"/>
      <c r="F287" s="64"/>
      <c r="G287" s="25"/>
    </row>
    <row r="288" spans="2:7" hidden="1" x14ac:dyDescent="0.6">
      <c r="B288" s="50"/>
      <c r="C288" s="70"/>
      <c r="D288" s="15"/>
      <c r="E288" s="26"/>
      <c r="F288" s="64"/>
      <c r="G288" s="25"/>
    </row>
    <row r="289" spans="2:8" ht="26" hidden="1" x14ac:dyDescent="0.6">
      <c r="B289" s="50" t="s">
        <v>1182</v>
      </c>
      <c r="C289" s="70" t="s">
        <v>1246</v>
      </c>
      <c r="D289" s="66" t="s">
        <v>90</v>
      </c>
      <c r="E289" s="26">
        <v>34</v>
      </c>
      <c r="F289" s="69">
        <v>5750</v>
      </c>
      <c r="G289" s="25">
        <f t="shared" ref="G289" si="18">IF(D289="","",E289*F289)</f>
        <v>195500</v>
      </c>
    </row>
    <row r="290" spans="2:8" hidden="1" x14ac:dyDescent="0.6">
      <c r="B290" s="50"/>
      <c r="C290" s="70"/>
      <c r="D290" s="15"/>
      <c r="E290" s="26"/>
      <c r="F290" s="64"/>
      <c r="G290" s="25"/>
    </row>
    <row r="291" spans="2:8" ht="26" hidden="1" x14ac:dyDescent="0.6">
      <c r="B291" s="50" t="s">
        <v>1184</v>
      </c>
      <c r="C291" s="70" t="s">
        <v>1247</v>
      </c>
      <c r="D291" s="66" t="s">
        <v>90</v>
      </c>
      <c r="E291" s="26">
        <v>16</v>
      </c>
      <c r="F291" s="69">
        <v>7500</v>
      </c>
      <c r="G291" s="25">
        <f t="shared" ref="G291" si="19">IF(D291="","",E291*F291)</f>
        <v>120000</v>
      </c>
    </row>
    <row r="292" spans="2:8" hidden="1" x14ac:dyDescent="0.6">
      <c r="B292" s="50"/>
      <c r="C292" s="70"/>
      <c r="D292" s="15"/>
      <c r="E292" s="26"/>
      <c r="F292" s="64"/>
      <c r="G292" s="25"/>
    </row>
    <row r="293" spans="2:8" ht="26" hidden="1" x14ac:dyDescent="0.6">
      <c r="B293" s="50" t="s">
        <v>1186</v>
      </c>
      <c r="C293" s="70" t="s">
        <v>1248</v>
      </c>
      <c r="D293" s="66" t="s">
        <v>90</v>
      </c>
      <c r="E293" s="26">
        <v>50</v>
      </c>
      <c r="F293" s="69">
        <v>10350</v>
      </c>
      <c r="G293" s="25">
        <f t="shared" ref="G293" si="20">IF(D293="","",E293*F293)</f>
        <v>517500</v>
      </c>
    </row>
    <row r="294" spans="2:8" ht="8.25" customHeight="1" x14ac:dyDescent="0.6">
      <c r="B294" s="50"/>
      <c r="C294" s="14"/>
      <c r="D294" s="15"/>
      <c r="E294" s="15"/>
      <c r="F294" s="16"/>
      <c r="G294" s="25" t="str">
        <f t="shared" si="17"/>
        <v/>
      </c>
    </row>
    <row r="295" spans="2:8" s="28" customFormat="1" ht="24.95" customHeight="1" x14ac:dyDescent="0.6">
      <c r="B295" s="93" t="str">
        <f>$B$10</f>
        <v>C3.2</v>
      </c>
      <c r="C295" s="30" t="s">
        <v>173</v>
      </c>
      <c r="D295" s="31"/>
      <c r="E295" s="32"/>
      <c r="F295" s="31"/>
      <c r="G295" s="33"/>
      <c r="H295" s="34"/>
    </row>
  </sheetData>
  <mergeCells count="25">
    <mergeCell ref="B200:F200"/>
    <mergeCell ref="G200:G203"/>
    <mergeCell ref="B201:F203"/>
    <mergeCell ref="B136:F136"/>
    <mergeCell ref="G136:G139"/>
    <mergeCell ref="B137:F139"/>
    <mergeCell ref="B197:D197"/>
    <mergeCell ref="E197:G199"/>
    <mergeCell ref="B198:D198"/>
    <mergeCell ref="B199:D199"/>
    <mergeCell ref="B75:F75"/>
    <mergeCell ref="G75:G78"/>
    <mergeCell ref="B76:F78"/>
    <mergeCell ref="B133:D133"/>
    <mergeCell ref="E133:G135"/>
    <mergeCell ref="B134:D134"/>
    <mergeCell ref="B135:D135"/>
    <mergeCell ref="E1:G1"/>
    <mergeCell ref="B5:F7"/>
    <mergeCell ref="G4:G7"/>
    <mergeCell ref="B4:F4"/>
    <mergeCell ref="B72:D72"/>
    <mergeCell ref="E72:G74"/>
    <mergeCell ref="B73:D73"/>
    <mergeCell ref="B74:D74"/>
  </mergeCells>
  <pageMargins left="0.43307086614173229" right="0.31496062992125984" top="0.43307086614173229" bottom="0.62992125984251968" header="0.35433070866141736" footer="0.31496062992125984"/>
  <pageSetup paperSize="9" scale="48" orientation="portrait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ZNT 4198/17T Standard Quotation Document Ver. 2019-09-02&amp;R&amp;"Arial,Bold"_____________________
C&amp;P  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tabColor rgb="FF92D050"/>
  </sheetPr>
  <dimension ref="A1:J217"/>
  <sheetViews>
    <sheetView view="pageBreakPreview" topLeftCell="A152" zoomScale="93" zoomScaleNormal="100" zoomScaleSheetLayoutView="93" workbookViewId="0">
      <selection activeCell="F209" sqref="F209"/>
    </sheetView>
  </sheetViews>
  <sheetFormatPr defaultColWidth="6.86328125" defaultRowHeight="13" x14ac:dyDescent="0.6"/>
  <cols>
    <col min="1" max="1" width="0.86328125" style="36" customWidth="1"/>
    <col min="2" max="2" width="11.54296875" style="36" customWidth="1"/>
    <col min="3" max="3" width="45.54296875" style="36" customWidth="1"/>
    <col min="4" max="4" width="13.54296875" style="36" customWidth="1"/>
    <col min="5" max="7" width="15.54296875" style="36" customWidth="1"/>
    <col min="8" max="8" width="0.86328125" style="36" customWidth="1"/>
    <col min="9" max="16384" width="6.86328125" style="36"/>
  </cols>
  <sheetData>
    <row r="1" spans="1:9" x14ac:dyDescent="0.6">
      <c r="A1" s="1"/>
      <c r="B1" s="2" t="str">
        <f>Client1</f>
        <v>Province of KwaZulu-Natal</v>
      </c>
      <c r="C1" s="3"/>
      <c r="D1" s="4"/>
      <c r="E1" s="379" t="str">
        <f>"Contract No. "&amp;ContractNo</f>
        <v>Contract No. ZNB00904/00000/00/HOD/INF/21/T</v>
      </c>
      <c r="F1" s="379"/>
      <c r="G1" s="379"/>
      <c r="H1" s="5"/>
      <c r="I1" s="1"/>
    </row>
    <row r="2" spans="1:9" x14ac:dyDescent="0.6">
      <c r="A2" s="1"/>
      <c r="B2" s="101" t="str">
        <f>Client2</f>
        <v>Department of Transport</v>
      </c>
      <c r="C2" s="3"/>
      <c r="D2" s="4"/>
      <c r="E2" s="4"/>
      <c r="F2" s="1"/>
      <c r="G2" s="5"/>
      <c r="H2" s="5"/>
      <c r="I2" s="1"/>
    </row>
    <row r="3" spans="1:9" x14ac:dyDescent="0.6">
      <c r="A3" s="1"/>
      <c r="B3" s="82"/>
      <c r="C3" s="82"/>
      <c r="D3" s="83"/>
      <c r="E3" s="83"/>
      <c r="F3" s="84"/>
      <c r="G3" s="102"/>
      <c r="H3" s="5"/>
      <c r="I3" s="1"/>
    </row>
    <row r="4" spans="1:9" x14ac:dyDescent="0.6">
      <c r="A4" s="1"/>
      <c r="B4" s="376" t="s">
        <v>8</v>
      </c>
      <c r="C4" s="377"/>
      <c r="D4" s="377"/>
      <c r="E4" s="377"/>
      <c r="F4" s="377"/>
      <c r="G4" s="373" t="str">
        <f>"CHAPTER "&amp;B10</f>
        <v>CHAPTER C3.3</v>
      </c>
      <c r="H4" s="6"/>
      <c r="I4" s="1"/>
    </row>
    <row r="5" spans="1:9" ht="7.5" customHeight="1" x14ac:dyDescent="0.6">
      <c r="A5" s="1"/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  <c r="I5" s="1"/>
    </row>
    <row r="6" spans="1:9" ht="12.75" customHeight="1" x14ac:dyDescent="0.6">
      <c r="A6" s="1"/>
      <c r="B6" s="369"/>
      <c r="C6" s="370"/>
      <c r="D6" s="370"/>
      <c r="E6" s="370"/>
      <c r="F6" s="370"/>
      <c r="G6" s="374"/>
      <c r="H6" s="8"/>
      <c r="I6" s="1"/>
    </row>
    <row r="7" spans="1:9" ht="7.5" customHeight="1" x14ac:dyDescent="0.6">
      <c r="A7" s="1"/>
      <c r="B7" s="371"/>
      <c r="C7" s="372"/>
      <c r="D7" s="372"/>
      <c r="E7" s="372"/>
      <c r="F7" s="372"/>
      <c r="G7" s="375"/>
      <c r="H7" s="8"/>
      <c r="I7" s="1"/>
    </row>
    <row r="8" spans="1:9" ht="24.95" customHeight="1" x14ac:dyDescent="0.6">
      <c r="A8" s="9"/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  <c r="I8" s="9"/>
    </row>
    <row r="9" spans="1:9" x14ac:dyDescent="0.6">
      <c r="A9" s="1"/>
      <c r="B9" s="50"/>
      <c r="C9" s="14"/>
      <c r="D9" s="15"/>
      <c r="E9" s="15"/>
      <c r="F9" s="16"/>
      <c r="G9" s="25" t="str">
        <f t="shared" ref="G9:G40" si="0">IF(D9="","",E9*F9)</f>
        <v/>
      </c>
      <c r="H9" s="18"/>
      <c r="I9" s="1"/>
    </row>
    <row r="10" spans="1:9" ht="52" x14ac:dyDescent="0.6">
      <c r="A10" s="1"/>
      <c r="B10" s="77" t="s">
        <v>1249</v>
      </c>
      <c r="C10" s="20" t="s">
        <v>1250</v>
      </c>
      <c r="D10" s="15"/>
      <c r="E10" s="15"/>
      <c r="F10" s="16"/>
      <c r="G10" s="25" t="str">
        <f t="shared" si="0"/>
        <v/>
      </c>
      <c r="H10" s="18"/>
      <c r="I10" s="1"/>
    </row>
    <row r="11" spans="1:9" x14ac:dyDescent="0.6">
      <c r="A11" s="1"/>
      <c r="B11" s="50"/>
      <c r="C11" s="14"/>
      <c r="D11" s="15"/>
      <c r="E11" s="15"/>
      <c r="F11" s="16"/>
      <c r="G11" s="25" t="str">
        <f t="shared" si="0"/>
        <v/>
      </c>
      <c r="H11" s="18"/>
      <c r="I11" s="1"/>
    </row>
    <row r="12" spans="1:9" hidden="1" x14ac:dyDescent="0.6">
      <c r="A12" s="1"/>
      <c r="B12" s="63" t="s">
        <v>1251</v>
      </c>
      <c r="C12" s="14" t="s">
        <v>1252</v>
      </c>
      <c r="D12" s="15"/>
      <c r="E12" s="15"/>
      <c r="F12" s="16"/>
      <c r="G12" s="25" t="str">
        <f t="shared" si="0"/>
        <v/>
      </c>
      <c r="H12" s="18"/>
      <c r="I12" s="1"/>
    </row>
    <row r="13" spans="1:9" hidden="1" x14ac:dyDescent="0.6">
      <c r="A13" s="1"/>
      <c r="B13" s="63"/>
      <c r="C13" s="14"/>
      <c r="D13" s="15"/>
      <c r="E13" s="15"/>
      <c r="F13" s="16"/>
      <c r="G13" s="25" t="str">
        <f t="shared" si="0"/>
        <v/>
      </c>
      <c r="H13" s="18"/>
      <c r="I13" s="1"/>
    </row>
    <row r="14" spans="1:9" ht="26" hidden="1" x14ac:dyDescent="0.6">
      <c r="A14" s="1"/>
      <c r="B14" s="50" t="s">
        <v>1253</v>
      </c>
      <c r="C14" s="14" t="s">
        <v>1254</v>
      </c>
      <c r="D14" s="22"/>
      <c r="E14" s="23"/>
      <c r="F14" s="24"/>
      <c r="G14" s="25" t="str">
        <f t="shared" si="0"/>
        <v/>
      </c>
      <c r="H14" s="62"/>
      <c r="I14" s="1"/>
    </row>
    <row r="15" spans="1:9" hidden="1" x14ac:dyDescent="0.6">
      <c r="A15" s="1"/>
      <c r="B15" s="63"/>
      <c r="C15" s="14"/>
      <c r="D15" s="15"/>
      <c r="E15" s="26"/>
      <c r="F15" s="16"/>
      <c r="G15" s="25" t="str">
        <f t="shared" si="0"/>
        <v/>
      </c>
      <c r="H15" s="18"/>
      <c r="I15" s="1"/>
    </row>
    <row r="16" spans="1:9" ht="26" hidden="1" x14ac:dyDescent="0.6">
      <c r="A16" s="1"/>
      <c r="B16" s="63" t="s">
        <v>109</v>
      </c>
      <c r="C16" s="14" t="s">
        <v>1255</v>
      </c>
      <c r="D16" s="15" t="s">
        <v>62</v>
      </c>
      <c r="E16" s="23"/>
      <c r="F16" s="24"/>
      <c r="G16" s="25">
        <f t="shared" si="0"/>
        <v>0</v>
      </c>
      <c r="H16" s="18"/>
      <c r="I16" s="1"/>
    </row>
    <row r="17" spans="1:9" hidden="1" x14ac:dyDescent="0.6">
      <c r="A17" s="1"/>
      <c r="B17" s="63"/>
      <c r="C17" s="14"/>
      <c r="D17" s="15"/>
      <c r="E17" s="26"/>
      <c r="F17" s="16"/>
      <c r="G17" s="25" t="str">
        <f t="shared" si="0"/>
        <v/>
      </c>
      <c r="H17" s="65"/>
      <c r="I17" s="1"/>
    </row>
    <row r="18" spans="1:9" hidden="1" x14ac:dyDescent="0.6">
      <c r="A18" s="1"/>
      <c r="B18" s="63" t="s">
        <v>112</v>
      </c>
      <c r="C18" s="153" t="s">
        <v>1256</v>
      </c>
      <c r="D18" s="66" t="s">
        <v>62</v>
      </c>
      <c r="E18" s="26"/>
      <c r="F18" s="67"/>
      <c r="G18" s="25">
        <f t="shared" si="0"/>
        <v>0</v>
      </c>
      <c r="H18" s="68"/>
      <c r="I18" s="1"/>
    </row>
    <row r="19" spans="1:9" hidden="1" x14ac:dyDescent="0.6">
      <c r="A19" s="1"/>
      <c r="B19" s="63"/>
      <c r="C19" s="152"/>
      <c r="D19" s="66"/>
      <c r="E19" s="26"/>
      <c r="F19" s="67"/>
      <c r="G19" s="25" t="str">
        <f t="shared" si="0"/>
        <v/>
      </c>
      <c r="H19" s="68"/>
      <c r="I19" s="1"/>
    </row>
    <row r="20" spans="1:9" hidden="1" x14ac:dyDescent="0.6">
      <c r="A20" s="1"/>
      <c r="B20" s="63" t="s">
        <v>1257</v>
      </c>
      <c r="C20" s="205" t="s">
        <v>1258</v>
      </c>
      <c r="D20" s="66"/>
      <c r="E20" s="26"/>
      <c r="F20" s="69"/>
      <c r="G20" s="25" t="str">
        <f t="shared" si="0"/>
        <v/>
      </c>
      <c r="H20" s="68"/>
      <c r="I20" s="1"/>
    </row>
    <row r="21" spans="1:9" hidden="1" x14ac:dyDescent="0.6">
      <c r="A21" s="1"/>
      <c r="B21" s="63"/>
      <c r="C21" s="152"/>
      <c r="D21" s="66"/>
      <c r="E21" s="26"/>
      <c r="F21" s="67"/>
      <c r="G21" s="25" t="str">
        <f t="shared" si="0"/>
        <v/>
      </c>
      <c r="H21" s="68"/>
      <c r="I21" s="1"/>
    </row>
    <row r="22" spans="1:9" ht="26" hidden="1" x14ac:dyDescent="0.6">
      <c r="A22" s="1"/>
      <c r="B22" s="63" t="s">
        <v>109</v>
      </c>
      <c r="C22" s="153" t="s">
        <v>1259</v>
      </c>
      <c r="D22" s="66" t="s">
        <v>62</v>
      </c>
      <c r="E22" s="26"/>
      <c r="F22" s="64"/>
      <c r="G22" s="25">
        <f t="shared" si="0"/>
        <v>0</v>
      </c>
      <c r="H22" s="68"/>
      <c r="I22" s="1"/>
    </row>
    <row r="23" spans="1:9" hidden="1" x14ac:dyDescent="0.6">
      <c r="A23" s="1"/>
      <c r="B23" s="63"/>
      <c r="C23" s="152"/>
      <c r="D23" s="66"/>
      <c r="E23" s="26"/>
      <c r="F23" s="67"/>
      <c r="G23" s="25" t="str">
        <f t="shared" si="0"/>
        <v/>
      </c>
      <c r="H23" s="68"/>
      <c r="I23" s="1"/>
    </row>
    <row r="24" spans="1:9" hidden="1" x14ac:dyDescent="0.6">
      <c r="A24" s="1"/>
      <c r="B24" s="63" t="s">
        <v>112</v>
      </c>
      <c r="C24" s="14" t="s">
        <v>1256</v>
      </c>
      <c r="D24" s="15" t="s">
        <v>62</v>
      </c>
      <c r="E24" s="26"/>
      <c r="F24" s="16"/>
      <c r="G24" s="25">
        <f t="shared" si="0"/>
        <v>0</v>
      </c>
      <c r="H24" s="18"/>
      <c r="I24" s="1"/>
    </row>
    <row r="25" spans="1:9" hidden="1" x14ac:dyDescent="0.6">
      <c r="A25" s="1"/>
      <c r="B25" s="63"/>
      <c r="C25" s="14"/>
      <c r="D25" s="15"/>
      <c r="E25" s="26"/>
      <c r="F25" s="16"/>
      <c r="G25" s="25" t="str">
        <f t="shared" si="0"/>
        <v/>
      </c>
      <c r="H25" s="18"/>
      <c r="I25" s="1"/>
    </row>
    <row r="26" spans="1:9" x14ac:dyDescent="0.6">
      <c r="A26" s="1"/>
      <c r="B26" s="63" t="s">
        <v>1260</v>
      </c>
      <c r="C26" s="14" t="s">
        <v>1261</v>
      </c>
      <c r="D26" s="15"/>
      <c r="E26" s="26"/>
      <c r="F26" s="69"/>
      <c r="G26" s="25" t="str">
        <f t="shared" si="0"/>
        <v/>
      </c>
      <c r="H26" s="62"/>
      <c r="I26" s="1"/>
    </row>
    <row r="27" spans="1:9" x14ac:dyDescent="0.6">
      <c r="A27" s="1"/>
      <c r="B27" s="63"/>
      <c r="C27" s="14"/>
      <c r="D27" s="15"/>
      <c r="E27" s="26"/>
      <c r="F27" s="69"/>
      <c r="G27" s="25" t="str">
        <f t="shared" si="0"/>
        <v/>
      </c>
      <c r="H27" s="18"/>
      <c r="I27" s="1"/>
    </row>
    <row r="28" spans="1:9" x14ac:dyDescent="0.6">
      <c r="A28" s="1"/>
      <c r="B28" s="63" t="s">
        <v>1262</v>
      </c>
      <c r="C28" s="14" t="s">
        <v>1263</v>
      </c>
      <c r="D28" s="15"/>
      <c r="E28" s="26"/>
      <c r="F28" s="64"/>
      <c r="G28" s="25" t="str">
        <f t="shared" si="0"/>
        <v/>
      </c>
      <c r="H28" s="18"/>
      <c r="I28" s="1"/>
    </row>
    <row r="29" spans="1:9" x14ac:dyDescent="0.6">
      <c r="A29" s="1"/>
      <c r="B29" s="63"/>
      <c r="C29" s="14"/>
      <c r="D29" s="15"/>
      <c r="E29" s="26"/>
      <c r="F29" s="27"/>
      <c r="G29" s="25" t="str">
        <f t="shared" si="0"/>
        <v/>
      </c>
      <c r="H29" s="18"/>
      <c r="I29" s="1"/>
    </row>
    <row r="30" spans="1:9" ht="26" x14ac:dyDescent="0.6">
      <c r="A30" s="1"/>
      <c r="B30" s="63" t="s">
        <v>109</v>
      </c>
      <c r="C30" s="14" t="s">
        <v>1264</v>
      </c>
      <c r="D30" s="15" t="s">
        <v>62</v>
      </c>
      <c r="E30" s="23"/>
      <c r="F30" s="38">
        <v>290.39999999999998</v>
      </c>
      <c r="G30" s="227">
        <f t="shared" si="0"/>
        <v>0</v>
      </c>
      <c r="H30" s="18"/>
      <c r="I30" s="1">
        <v>1870</v>
      </c>
    </row>
    <row r="31" spans="1:9" x14ac:dyDescent="0.6">
      <c r="A31" s="1"/>
      <c r="B31" s="63"/>
      <c r="C31" s="14"/>
      <c r="D31" s="15"/>
      <c r="E31" s="26"/>
      <c r="F31" s="27"/>
      <c r="G31" s="25" t="str">
        <f t="shared" si="0"/>
        <v/>
      </c>
      <c r="H31" s="18"/>
      <c r="I31" s="1"/>
    </row>
    <row r="32" spans="1:9" x14ac:dyDescent="0.6">
      <c r="A32" s="1"/>
      <c r="B32" s="50" t="s">
        <v>112</v>
      </c>
      <c r="C32" s="14" t="s">
        <v>1256</v>
      </c>
      <c r="D32" s="22"/>
      <c r="E32" s="26"/>
      <c r="F32" s="69"/>
      <c r="G32" s="25" t="str">
        <f t="shared" si="0"/>
        <v/>
      </c>
      <c r="H32" s="62"/>
      <c r="I32" s="1"/>
    </row>
    <row r="33" spans="1:9" x14ac:dyDescent="0.6">
      <c r="A33" s="1"/>
      <c r="B33" s="63"/>
      <c r="C33" s="14"/>
      <c r="D33" s="15"/>
      <c r="E33" s="26"/>
      <c r="F33" s="27"/>
      <c r="G33" s="25" t="str">
        <f t="shared" si="0"/>
        <v/>
      </c>
      <c r="H33" s="18"/>
      <c r="I33" s="1"/>
    </row>
    <row r="34" spans="1:9" ht="39" hidden="1" x14ac:dyDescent="0.6">
      <c r="A34" s="1"/>
      <c r="B34" s="63" t="s">
        <v>1265</v>
      </c>
      <c r="C34" s="70" t="s">
        <v>1266</v>
      </c>
      <c r="D34" s="71"/>
      <c r="E34" s="26"/>
      <c r="F34" s="64"/>
      <c r="G34" s="25" t="str">
        <f t="shared" si="0"/>
        <v/>
      </c>
      <c r="H34" s="18"/>
      <c r="I34" s="1"/>
    </row>
    <row r="35" spans="1:9" hidden="1" x14ac:dyDescent="0.6">
      <c r="A35" s="1"/>
      <c r="B35" s="63"/>
      <c r="C35" s="14"/>
      <c r="D35" s="15"/>
      <c r="E35" s="15"/>
      <c r="F35" s="16"/>
      <c r="G35" s="25" t="str">
        <f t="shared" si="0"/>
        <v/>
      </c>
      <c r="H35" s="18"/>
      <c r="I35" s="1"/>
    </row>
    <row r="36" spans="1:9" ht="26" hidden="1" x14ac:dyDescent="0.6">
      <c r="A36" s="1"/>
      <c r="B36" s="63" t="s">
        <v>109</v>
      </c>
      <c r="C36" s="14" t="s">
        <v>1255</v>
      </c>
      <c r="D36" s="15" t="s">
        <v>62</v>
      </c>
      <c r="E36" s="15"/>
      <c r="F36" s="69"/>
      <c r="G36" s="25">
        <f t="shared" si="0"/>
        <v>0</v>
      </c>
      <c r="H36" s="18"/>
      <c r="I36" s="1"/>
    </row>
    <row r="37" spans="1:9" hidden="1" x14ac:dyDescent="0.6">
      <c r="A37" s="1"/>
      <c r="B37" s="63"/>
      <c r="C37" s="14"/>
      <c r="D37" s="15"/>
      <c r="E37" s="15"/>
      <c r="F37" s="69"/>
      <c r="G37" s="25" t="str">
        <f t="shared" si="0"/>
        <v/>
      </c>
      <c r="H37" s="18"/>
      <c r="I37" s="1"/>
    </row>
    <row r="38" spans="1:9" hidden="1" x14ac:dyDescent="0.6">
      <c r="A38" s="1"/>
      <c r="B38" s="63" t="s">
        <v>112</v>
      </c>
      <c r="C38" s="70" t="s">
        <v>1256</v>
      </c>
      <c r="D38" s="15" t="s">
        <v>62</v>
      </c>
      <c r="E38" s="15"/>
      <c r="F38" s="69"/>
      <c r="G38" s="25">
        <f t="shared" si="0"/>
        <v>0</v>
      </c>
      <c r="H38" s="18"/>
      <c r="I38" s="1"/>
    </row>
    <row r="39" spans="1:9" hidden="1" x14ac:dyDescent="0.6">
      <c r="A39" s="1"/>
      <c r="B39" s="63"/>
      <c r="C39" s="14"/>
      <c r="D39" s="15"/>
      <c r="E39" s="15"/>
      <c r="F39" s="69"/>
      <c r="G39" s="25" t="str">
        <f t="shared" si="0"/>
        <v/>
      </c>
      <c r="H39" s="18"/>
      <c r="I39" s="1"/>
    </row>
    <row r="40" spans="1:9" ht="39" x14ac:dyDescent="0.6">
      <c r="A40" s="1"/>
      <c r="B40" s="50" t="s">
        <v>1267</v>
      </c>
      <c r="C40" s="14" t="s">
        <v>1268</v>
      </c>
      <c r="D40" s="15"/>
      <c r="E40" s="15"/>
      <c r="F40" s="72"/>
      <c r="G40" s="25" t="str">
        <f t="shared" si="0"/>
        <v/>
      </c>
      <c r="H40" s="18"/>
      <c r="I40" s="1"/>
    </row>
    <row r="41" spans="1:9" x14ac:dyDescent="0.6">
      <c r="A41" s="1"/>
      <c r="B41" s="63"/>
      <c r="C41" s="14"/>
      <c r="D41" s="15"/>
      <c r="E41" s="15"/>
      <c r="F41" s="69"/>
      <c r="G41" s="25" t="str">
        <f t="shared" ref="G41:G61" si="1">IF(D41="","",E41*F41)</f>
        <v/>
      </c>
      <c r="H41" s="18"/>
      <c r="I41" s="1"/>
    </row>
    <row r="42" spans="1:9" ht="26" x14ac:dyDescent="0.6">
      <c r="A42" s="1"/>
      <c r="B42" s="63" t="s">
        <v>1269</v>
      </c>
      <c r="C42" s="14" t="s">
        <v>1270</v>
      </c>
      <c r="D42" s="22" t="s">
        <v>62</v>
      </c>
      <c r="E42" s="22"/>
      <c r="F42" s="24">
        <v>320.33</v>
      </c>
      <c r="G42" s="227">
        <f t="shared" si="1"/>
        <v>0</v>
      </c>
      <c r="H42" s="18"/>
      <c r="I42" s="1"/>
    </row>
    <row r="43" spans="1:9" x14ac:dyDescent="0.6">
      <c r="A43" s="1"/>
      <c r="B43" s="63"/>
      <c r="C43" s="14"/>
      <c r="D43" s="66"/>
      <c r="E43" s="15"/>
      <c r="F43" s="69"/>
      <c r="G43" s="25" t="str">
        <f t="shared" si="1"/>
        <v/>
      </c>
      <c r="H43" s="18"/>
      <c r="I43" s="1"/>
    </row>
    <row r="44" spans="1:9" ht="26" hidden="1" x14ac:dyDescent="0.6">
      <c r="A44" s="1"/>
      <c r="B44" s="63" t="s">
        <v>1271</v>
      </c>
      <c r="C44" s="153" t="s">
        <v>1272</v>
      </c>
      <c r="D44" s="66" t="s">
        <v>62</v>
      </c>
      <c r="E44" s="66"/>
      <c r="F44" s="69"/>
      <c r="G44" s="25">
        <f t="shared" si="1"/>
        <v>0</v>
      </c>
      <c r="H44" s="68"/>
      <c r="I44" s="1"/>
    </row>
    <row r="45" spans="1:9" hidden="1" x14ac:dyDescent="0.6">
      <c r="A45" s="1"/>
      <c r="B45" s="63"/>
      <c r="C45" s="14"/>
      <c r="D45" s="15"/>
      <c r="E45" s="15"/>
      <c r="F45" s="69"/>
      <c r="G45" s="25" t="str">
        <f t="shared" si="1"/>
        <v/>
      </c>
      <c r="H45" s="18"/>
      <c r="I45" s="1"/>
    </row>
    <row r="46" spans="1:9" hidden="1" x14ac:dyDescent="0.6">
      <c r="A46" s="1"/>
      <c r="B46" s="63" t="s">
        <v>1273</v>
      </c>
      <c r="C46" s="204" t="s">
        <v>1274</v>
      </c>
      <c r="D46" s="75" t="s">
        <v>62</v>
      </c>
      <c r="E46" s="66"/>
      <c r="F46" s="69"/>
      <c r="G46" s="25">
        <f t="shared" si="1"/>
        <v>0</v>
      </c>
      <c r="H46" s="73"/>
      <c r="I46" s="1"/>
    </row>
    <row r="47" spans="1:9" hidden="1" x14ac:dyDescent="0.6">
      <c r="A47" s="1"/>
      <c r="B47" s="63"/>
      <c r="C47" s="204"/>
      <c r="D47" s="75"/>
      <c r="E47" s="66"/>
      <c r="F47" s="69"/>
      <c r="G47" s="25"/>
      <c r="H47" s="73"/>
      <c r="I47" s="1"/>
    </row>
    <row r="48" spans="1:9" ht="26" hidden="1" x14ac:dyDescent="0.6">
      <c r="A48" s="1"/>
      <c r="B48" s="63" t="s">
        <v>1275</v>
      </c>
      <c r="C48" s="153" t="s">
        <v>1276</v>
      </c>
      <c r="D48" s="66" t="s">
        <v>62</v>
      </c>
      <c r="E48" s="66"/>
      <c r="F48" s="69"/>
      <c r="G48" s="25">
        <f t="shared" si="1"/>
        <v>0</v>
      </c>
      <c r="H48" s="68"/>
      <c r="I48" s="1"/>
    </row>
    <row r="49" spans="1:9" hidden="1" x14ac:dyDescent="0.6">
      <c r="A49" s="1"/>
      <c r="B49" s="63"/>
      <c r="C49" s="14"/>
      <c r="D49" s="15"/>
      <c r="E49" s="15"/>
      <c r="F49" s="69"/>
      <c r="G49" s="25" t="str">
        <f t="shared" si="1"/>
        <v/>
      </c>
      <c r="H49" s="18"/>
      <c r="I49" s="1"/>
    </row>
    <row r="50" spans="1:9" hidden="1" x14ac:dyDescent="0.6">
      <c r="A50" s="1"/>
      <c r="B50" s="63" t="s">
        <v>1277</v>
      </c>
      <c r="C50" s="14" t="s">
        <v>1278</v>
      </c>
      <c r="D50" s="15"/>
      <c r="E50" s="15"/>
      <c r="F50" s="69"/>
      <c r="G50" s="25" t="str">
        <f t="shared" si="1"/>
        <v/>
      </c>
      <c r="H50" s="18"/>
      <c r="I50" s="1"/>
    </row>
    <row r="51" spans="1:9" hidden="1" x14ac:dyDescent="0.6">
      <c r="A51" s="1"/>
      <c r="B51" s="63"/>
      <c r="C51" s="14"/>
      <c r="D51" s="15"/>
      <c r="E51" s="15"/>
      <c r="F51" s="69"/>
      <c r="G51" s="25" t="str">
        <f t="shared" si="1"/>
        <v/>
      </c>
      <c r="H51" s="18"/>
      <c r="I51" s="1"/>
    </row>
    <row r="52" spans="1:9" ht="26" hidden="1" x14ac:dyDescent="0.6">
      <c r="A52" s="1"/>
      <c r="B52" s="63" t="s">
        <v>1279</v>
      </c>
      <c r="C52" s="70" t="s">
        <v>1280</v>
      </c>
      <c r="D52" s="74" t="s">
        <v>62</v>
      </c>
      <c r="E52" s="15"/>
      <c r="F52" s="69"/>
      <c r="G52" s="25">
        <f t="shared" si="1"/>
        <v>0</v>
      </c>
      <c r="H52" s="18"/>
      <c r="I52" s="1"/>
    </row>
    <row r="53" spans="1:9" hidden="1" x14ac:dyDescent="0.6">
      <c r="A53" s="1"/>
      <c r="B53" s="63"/>
      <c r="C53" s="14"/>
      <c r="D53" s="4"/>
      <c r="E53" s="15"/>
      <c r="F53" s="16"/>
      <c r="G53" s="25" t="str">
        <f t="shared" si="1"/>
        <v/>
      </c>
      <c r="H53" s="18"/>
      <c r="I53" s="1"/>
    </row>
    <row r="54" spans="1:9" ht="26" hidden="1" x14ac:dyDescent="0.6">
      <c r="B54" s="63" t="s">
        <v>1281</v>
      </c>
      <c r="C54" s="70" t="s">
        <v>1282</v>
      </c>
      <c r="D54" s="71" t="s">
        <v>62</v>
      </c>
      <c r="E54" s="15"/>
      <c r="F54" s="16"/>
      <c r="G54" s="25">
        <f t="shared" si="1"/>
        <v>0</v>
      </c>
    </row>
    <row r="55" spans="1:9" hidden="1" x14ac:dyDescent="0.6">
      <c r="B55" s="63"/>
      <c r="C55" s="14"/>
      <c r="D55" s="15"/>
      <c r="E55" s="15"/>
      <c r="F55" s="16"/>
      <c r="G55" s="25" t="str">
        <f t="shared" si="1"/>
        <v/>
      </c>
    </row>
    <row r="56" spans="1:9" ht="13.5" hidden="1" x14ac:dyDescent="0.6">
      <c r="B56" s="63" t="s">
        <v>1283</v>
      </c>
      <c r="C56" s="70" t="s">
        <v>1284</v>
      </c>
      <c r="D56" s="71" t="s">
        <v>502</v>
      </c>
      <c r="E56" s="23"/>
      <c r="F56" s="24"/>
      <c r="G56" s="25">
        <f t="shared" si="1"/>
        <v>0</v>
      </c>
    </row>
    <row r="57" spans="1:9" hidden="1" x14ac:dyDescent="0.6">
      <c r="B57" s="63"/>
      <c r="C57" s="14"/>
      <c r="D57" s="15"/>
      <c r="E57" s="26"/>
      <c r="F57" s="16"/>
      <c r="G57" s="25" t="str">
        <f t="shared" si="1"/>
        <v/>
      </c>
    </row>
    <row r="58" spans="1:9" ht="13.5" hidden="1" x14ac:dyDescent="0.6">
      <c r="B58" s="63" t="s">
        <v>1285</v>
      </c>
      <c r="C58" s="70" t="s">
        <v>1286</v>
      </c>
      <c r="D58" s="71" t="s">
        <v>502</v>
      </c>
      <c r="E58" s="26"/>
      <c r="F58" s="64"/>
      <c r="G58" s="25">
        <f t="shared" si="1"/>
        <v>0</v>
      </c>
    </row>
    <row r="59" spans="1:9" x14ac:dyDescent="0.6">
      <c r="B59" s="63"/>
      <c r="C59" s="70"/>
      <c r="D59" s="71"/>
      <c r="E59" s="26"/>
      <c r="F59" s="64"/>
      <c r="G59" s="25" t="str">
        <f t="shared" si="1"/>
        <v/>
      </c>
    </row>
    <row r="60" spans="1:9" x14ac:dyDescent="0.6">
      <c r="B60" s="63"/>
      <c r="C60" s="70"/>
      <c r="D60" s="71"/>
      <c r="E60" s="26"/>
      <c r="F60" s="64"/>
      <c r="G60" s="25" t="str">
        <f t="shared" si="1"/>
        <v/>
      </c>
    </row>
    <row r="61" spans="1:9" x14ac:dyDescent="0.6">
      <c r="B61" s="63"/>
      <c r="C61" s="14"/>
      <c r="D61" s="15"/>
      <c r="E61" s="26"/>
      <c r="F61" s="16"/>
      <c r="G61" s="25" t="str">
        <f t="shared" si="1"/>
        <v/>
      </c>
    </row>
    <row r="62" spans="1:9" s="28" customFormat="1" ht="19.5" customHeight="1" x14ac:dyDescent="0.6">
      <c r="B62" s="154" t="str">
        <f>$B$10</f>
        <v>C3.3</v>
      </c>
      <c r="C62" s="30" t="s">
        <v>78</v>
      </c>
      <c r="D62" s="31"/>
      <c r="E62" s="32"/>
      <c r="F62" s="31"/>
      <c r="G62" s="33">
        <f>SUM(G9:G61)</f>
        <v>0</v>
      </c>
      <c r="H62" s="34"/>
    </row>
    <row r="63" spans="1:9" s="1" customFormat="1" x14ac:dyDescent="0.6">
      <c r="B63" s="367" t="str">
        <f>Client1</f>
        <v>Province of KwaZulu-Natal</v>
      </c>
      <c r="C63" s="367"/>
      <c r="D63" s="367"/>
      <c r="E63" s="365" t="str">
        <f>"Contract No. "&amp;ContractNo</f>
        <v>Contract No. ZNB00904/00000/00/HOD/INF/21/T</v>
      </c>
      <c r="F63" s="365"/>
      <c r="G63" s="365"/>
      <c r="H63" s="5"/>
    </row>
    <row r="64" spans="1:9" s="1" customFormat="1" x14ac:dyDescent="0.6">
      <c r="B64" s="367" t="str">
        <f>Client2</f>
        <v>Department of Transport</v>
      </c>
      <c r="C64" s="367"/>
      <c r="D64" s="367"/>
      <c r="E64" s="365"/>
      <c r="F64" s="365"/>
      <c r="G64" s="365"/>
      <c r="H64" s="5"/>
    </row>
    <row r="65" spans="2:10" s="1" customFormat="1" x14ac:dyDescent="0.6">
      <c r="B65" s="368"/>
      <c r="C65" s="368"/>
      <c r="D65" s="368"/>
      <c r="E65" s="366"/>
      <c r="F65" s="366"/>
      <c r="G65" s="366"/>
      <c r="H65" s="5"/>
    </row>
    <row r="66" spans="2:10" s="1" customFormat="1" x14ac:dyDescent="0.6">
      <c r="B66" s="376" t="s">
        <v>8</v>
      </c>
      <c r="C66" s="377"/>
      <c r="D66" s="377"/>
      <c r="E66" s="377"/>
      <c r="F66" s="377"/>
      <c r="G66" s="378" t="str">
        <f>$G$4</f>
        <v>CHAPTER C3.3</v>
      </c>
      <c r="H66" s="6"/>
    </row>
    <row r="67" spans="2:10" s="1" customFormat="1" x14ac:dyDescent="0.6">
      <c r="B67" s="369" t="str">
        <f>ContractDescription</f>
        <v>THE CONSTRUCTION OF THE LOVU RIVER PEDESTRIAN BRIDGE NO.3383 IN THE DURBAN REGION</v>
      </c>
      <c r="C67" s="370"/>
      <c r="D67" s="370"/>
      <c r="E67" s="370"/>
      <c r="F67" s="370"/>
      <c r="G67" s="365"/>
      <c r="H67" s="8"/>
    </row>
    <row r="68" spans="2:10" s="1" customFormat="1" x14ac:dyDescent="0.6">
      <c r="B68" s="369"/>
      <c r="C68" s="370"/>
      <c r="D68" s="370"/>
      <c r="E68" s="370"/>
      <c r="F68" s="370"/>
      <c r="G68" s="365"/>
      <c r="H68" s="8"/>
    </row>
    <row r="69" spans="2:10" s="1" customFormat="1" x14ac:dyDescent="0.6">
      <c r="B69" s="371"/>
      <c r="C69" s="372"/>
      <c r="D69" s="372"/>
      <c r="E69" s="372"/>
      <c r="F69" s="372"/>
      <c r="G69" s="366"/>
      <c r="H69" s="8"/>
    </row>
    <row r="70" spans="2:10" s="9" customFormat="1" ht="24.95" customHeight="1" x14ac:dyDescent="0.6">
      <c r="B70" s="79" t="s">
        <v>9</v>
      </c>
      <c r="C70" s="11" t="s">
        <v>10</v>
      </c>
      <c r="D70" s="11" t="s">
        <v>11</v>
      </c>
      <c r="E70" s="11" t="s">
        <v>12</v>
      </c>
      <c r="F70" s="11" t="s">
        <v>13</v>
      </c>
      <c r="G70" s="11" t="s">
        <v>14</v>
      </c>
      <c r="H70" s="12"/>
    </row>
    <row r="71" spans="2:10" s="28" customFormat="1" ht="20.25" customHeight="1" x14ac:dyDescent="0.6">
      <c r="B71" s="85"/>
      <c r="C71" s="30" t="s">
        <v>79</v>
      </c>
      <c r="D71" s="31"/>
      <c r="E71" s="32"/>
      <c r="F71" s="31"/>
      <c r="G71" s="33">
        <f>G62</f>
        <v>0</v>
      </c>
      <c r="H71" s="34"/>
    </row>
    <row r="72" spans="2:10" x14ac:dyDescent="0.6">
      <c r="B72" s="63"/>
      <c r="C72" s="153"/>
      <c r="D72" s="15"/>
      <c r="E72" s="26"/>
      <c r="F72" s="16"/>
      <c r="G72" s="25" t="str">
        <f t="shared" ref="G72:G129" si="2">IF(D72="","",E72*F72)</f>
        <v/>
      </c>
    </row>
    <row r="73" spans="2:10" x14ac:dyDescent="0.6">
      <c r="B73" s="63" t="s">
        <v>1287</v>
      </c>
      <c r="C73" s="153" t="s">
        <v>1288</v>
      </c>
      <c r="D73" s="66"/>
      <c r="E73" s="26"/>
      <c r="F73" s="67"/>
      <c r="G73" s="25" t="str">
        <f t="shared" si="2"/>
        <v/>
      </c>
    </row>
    <row r="74" spans="2:10" x14ac:dyDescent="0.6">
      <c r="B74" s="63"/>
      <c r="C74" s="152"/>
      <c r="D74" s="66"/>
      <c r="E74" s="26"/>
      <c r="F74" s="67"/>
      <c r="G74" s="25" t="str">
        <f t="shared" si="2"/>
        <v/>
      </c>
    </row>
    <row r="75" spans="2:10" ht="26" hidden="1" x14ac:dyDescent="0.6">
      <c r="B75" s="63" t="s">
        <v>1289</v>
      </c>
      <c r="C75" s="153" t="s">
        <v>1290</v>
      </c>
      <c r="D75" s="66" t="s">
        <v>62</v>
      </c>
      <c r="E75" s="26"/>
      <c r="F75" s="69"/>
      <c r="G75" s="25">
        <f t="shared" si="2"/>
        <v>0</v>
      </c>
    </row>
    <row r="76" spans="2:10" hidden="1" x14ac:dyDescent="0.6">
      <c r="B76" s="63"/>
      <c r="C76" s="152"/>
      <c r="D76" s="66"/>
      <c r="E76" s="26"/>
      <c r="F76" s="67"/>
      <c r="G76" s="25" t="str">
        <f t="shared" si="2"/>
        <v/>
      </c>
    </row>
    <row r="77" spans="2:10" ht="26" x14ac:dyDescent="0.6">
      <c r="B77" s="63" t="s">
        <v>1291</v>
      </c>
      <c r="C77" s="205" t="s">
        <v>1292</v>
      </c>
      <c r="D77" s="75" t="s">
        <v>62</v>
      </c>
      <c r="E77" s="23"/>
      <c r="F77" s="38">
        <v>966.24099999999976</v>
      </c>
      <c r="G77" s="25">
        <f t="shared" si="2"/>
        <v>0</v>
      </c>
      <c r="J77" s="36">
        <v>180</v>
      </c>
    </row>
    <row r="78" spans="2:10" x14ac:dyDescent="0.6">
      <c r="B78" s="63"/>
      <c r="C78" s="152"/>
      <c r="D78" s="66"/>
      <c r="E78" s="26"/>
      <c r="F78" s="67"/>
      <c r="G78" s="25" t="str">
        <f t="shared" si="2"/>
        <v/>
      </c>
    </row>
    <row r="79" spans="2:10" ht="26" hidden="1" x14ac:dyDescent="0.6">
      <c r="B79" s="63" t="s">
        <v>1293</v>
      </c>
      <c r="C79" s="14" t="s">
        <v>1294</v>
      </c>
      <c r="D79" s="15" t="s">
        <v>62</v>
      </c>
      <c r="E79" s="26"/>
      <c r="F79" s="16"/>
      <c r="G79" s="25">
        <f t="shared" si="2"/>
        <v>0</v>
      </c>
    </row>
    <row r="80" spans="2:10" hidden="1" x14ac:dyDescent="0.6">
      <c r="B80" s="63"/>
      <c r="C80" s="14"/>
      <c r="D80" s="15"/>
      <c r="E80" s="26"/>
      <c r="F80" s="16"/>
      <c r="G80" s="25" t="str">
        <f t="shared" si="2"/>
        <v/>
      </c>
    </row>
    <row r="81" spans="2:10" ht="26" x14ac:dyDescent="0.6">
      <c r="B81" s="63" t="s">
        <v>1295</v>
      </c>
      <c r="C81" s="70" t="s">
        <v>1296</v>
      </c>
      <c r="D81" s="71"/>
      <c r="E81" s="26"/>
      <c r="F81" s="69"/>
      <c r="G81" s="25" t="str">
        <f t="shared" si="2"/>
        <v/>
      </c>
    </row>
    <row r="82" spans="2:10" x14ac:dyDescent="0.6">
      <c r="B82" s="63"/>
      <c r="C82" s="14"/>
      <c r="D82" s="15"/>
      <c r="E82" s="26"/>
      <c r="F82" s="69"/>
      <c r="G82" s="25" t="str">
        <f t="shared" si="2"/>
        <v/>
      </c>
    </row>
    <row r="83" spans="2:10" ht="25.4" customHeight="1" x14ac:dyDescent="0.7">
      <c r="B83" s="63" t="s">
        <v>1297</v>
      </c>
      <c r="C83" s="14" t="s">
        <v>1298</v>
      </c>
      <c r="D83" s="15" t="s">
        <v>400</v>
      </c>
      <c r="E83" s="202"/>
      <c r="F83" s="72">
        <v>2814.29</v>
      </c>
      <c r="G83" s="199">
        <f t="shared" si="2"/>
        <v>0</v>
      </c>
      <c r="J83" s="36">
        <v>20</v>
      </c>
    </row>
    <row r="84" spans="2:10" x14ac:dyDescent="0.6">
      <c r="B84" s="63"/>
      <c r="C84" s="14"/>
      <c r="D84" s="15"/>
      <c r="E84" s="202"/>
      <c r="F84" s="27"/>
      <c r="G84" s="199" t="str">
        <f t="shared" si="2"/>
        <v/>
      </c>
    </row>
    <row r="85" spans="2:10" ht="13.5" x14ac:dyDescent="0.6">
      <c r="B85" s="63" t="s">
        <v>1299</v>
      </c>
      <c r="C85" s="70" t="s">
        <v>1300</v>
      </c>
      <c r="D85" s="71" t="s">
        <v>502</v>
      </c>
      <c r="E85" s="202"/>
      <c r="F85" s="72">
        <v>28.364999999999998</v>
      </c>
      <c r="G85" s="199">
        <f t="shared" si="2"/>
        <v>0</v>
      </c>
      <c r="J85" s="36">
        <v>110</v>
      </c>
    </row>
    <row r="86" spans="2:10" ht="12" customHeight="1" x14ac:dyDescent="0.6">
      <c r="B86" s="63"/>
      <c r="C86" s="14"/>
      <c r="D86" s="15"/>
      <c r="E86" s="202"/>
      <c r="F86" s="27"/>
      <c r="G86" s="199" t="str">
        <f t="shared" si="2"/>
        <v/>
      </c>
    </row>
    <row r="87" spans="2:10" s="232" customFormat="1" hidden="1" x14ac:dyDescent="0.6">
      <c r="B87" s="233" t="s">
        <v>1301</v>
      </c>
      <c r="C87" s="234" t="s">
        <v>1302</v>
      </c>
      <c r="D87" s="241"/>
      <c r="E87" s="238"/>
      <c r="F87" s="236"/>
      <c r="G87" s="239" t="str">
        <f t="shared" si="2"/>
        <v/>
      </c>
    </row>
    <row r="88" spans="2:10" s="232" customFormat="1" hidden="1" x14ac:dyDescent="0.6">
      <c r="B88" s="233"/>
      <c r="C88" s="234"/>
      <c r="D88" s="241"/>
      <c r="E88" s="238"/>
      <c r="F88" s="236"/>
      <c r="G88" s="239"/>
    </row>
    <row r="89" spans="2:10" s="232" customFormat="1" ht="13.5" hidden="1" x14ac:dyDescent="0.6">
      <c r="B89" s="233" t="s">
        <v>109</v>
      </c>
      <c r="C89" s="52" t="s">
        <v>1303</v>
      </c>
      <c r="D89" s="240" t="s">
        <v>502</v>
      </c>
      <c r="E89" s="238"/>
      <c r="F89" s="237"/>
      <c r="G89" s="239">
        <f t="shared" si="2"/>
        <v>0</v>
      </c>
    </row>
    <row r="90" spans="2:10" s="232" customFormat="1" hidden="1" x14ac:dyDescent="0.6">
      <c r="B90" s="233"/>
      <c r="C90" s="234"/>
      <c r="D90" s="240"/>
      <c r="E90" s="238"/>
      <c r="F90" s="235"/>
      <c r="G90" s="239" t="str">
        <f t="shared" si="2"/>
        <v/>
      </c>
    </row>
    <row r="91" spans="2:10" s="232" customFormat="1" ht="26" hidden="1" x14ac:dyDescent="0.6">
      <c r="B91" s="233" t="s">
        <v>112</v>
      </c>
      <c r="C91" s="52" t="s">
        <v>1304</v>
      </c>
      <c r="D91" s="240" t="s">
        <v>502</v>
      </c>
      <c r="E91" s="231"/>
      <c r="F91" s="242"/>
      <c r="G91" s="239">
        <f t="shared" si="2"/>
        <v>0</v>
      </c>
    </row>
    <row r="92" spans="2:10" s="232" customFormat="1" hidden="1" x14ac:dyDescent="0.6">
      <c r="B92" s="233"/>
      <c r="C92" s="234"/>
      <c r="D92" s="240"/>
      <c r="E92" s="231"/>
      <c r="F92" s="236"/>
      <c r="G92" s="239" t="str">
        <f t="shared" si="2"/>
        <v/>
      </c>
    </row>
    <row r="93" spans="2:10" x14ac:dyDescent="0.6">
      <c r="B93" s="63" t="s">
        <v>1305</v>
      </c>
      <c r="C93" s="14" t="s">
        <v>1306</v>
      </c>
      <c r="D93" s="15"/>
      <c r="E93" s="15"/>
      <c r="F93" s="72"/>
      <c r="G93" s="199" t="str">
        <f t="shared" si="2"/>
        <v/>
      </c>
    </row>
    <row r="94" spans="2:10" x14ac:dyDescent="0.6">
      <c r="B94" s="63"/>
      <c r="C94" s="70"/>
      <c r="D94" s="15"/>
      <c r="E94" s="15"/>
      <c r="F94" s="69"/>
      <c r="G94" s="25" t="str">
        <f t="shared" si="2"/>
        <v/>
      </c>
    </row>
    <row r="95" spans="2:10" ht="26" x14ac:dyDescent="0.6">
      <c r="B95" s="63" t="s">
        <v>1307</v>
      </c>
      <c r="C95" s="14" t="s">
        <v>1308</v>
      </c>
      <c r="D95" s="15"/>
      <c r="E95" s="15"/>
      <c r="F95" s="69"/>
      <c r="G95" s="25"/>
    </row>
    <row r="96" spans="2:10" x14ac:dyDescent="0.6">
      <c r="B96" s="63"/>
      <c r="C96" s="14"/>
      <c r="D96" s="15"/>
      <c r="E96" s="15"/>
      <c r="F96" s="69"/>
      <c r="G96" s="25"/>
    </row>
    <row r="97" spans="2:10" ht="26" x14ac:dyDescent="0.7">
      <c r="B97" s="63" t="s">
        <v>109</v>
      </c>
      <c r="C97" s="14" t="s">
        <v>1309</v>
      </c>
      <c r="D97" s="15" t="s">
        <v>400</v>
      </c>
      <c r="E97" s="15"/>
      <c r="F97" s="69">
        <f>2151.586+84.242</f>
        <v>2235.828</v>
      </c>
      <c r="G97" s="25">
        <f>IF(D97="","",E97*F97)</f>
        <v>0</v>
      </c>
      <c r="J97" s="36">
        <v>1070</v>
      </c>
    </row>
    <row r="98" spans="2:10" x14ac:dyDescent="0.6">
      <c r="B98" s="63"/>
      <c r="C98" s="14"/>
      <c r="D98" s="15"/>
      <c r="E98" s="15"/>
      <c r="F98" s="69"/>
      <c r="G98" s="25"/>
    </row>
    <row r="99" spans="2:10" ht="13.5" x14ac:dyDescent="0.7">
      <c r="B99" s="63" t="s">
        <v>112</v>
      </c>
      <c r="C99" s="14" t="s">
        <v>1310</v>
      </c>
      <c r="D99" s="15" t="s">
        <v>400</v>
      </c>
      <c r="E99" s="15"/>
      <c r="F99" s="69">
        <f>1750+84.242</f>
        <v>1834.242</v>
      </c>
      <c r="G99" s="25">
        <f t="shared" ref="G99" si="3">IF(D99="","",E99*F99)</f>
        <v>0</v>
      </c>
      <c r="J99" s="36">
        <v>125</v>
      </c>
    </row>
    <row r="100" spans="2:10" ht="12.95" customHeight="1" x14ac:dyDescent="0.6">
      <c r="B100" s="63"/>
      <c r="C100" s="14"/>
      <c r="D100" s="15"/>
      <c r="E100" s="15"/>
      <c r="F100" s="69"/>
      <c r="G100" s="25"/>
    </row>
    <row r="101" spans="2:10" ht="13.5" x14ac:dyDescent="0.7">
      <c r="B101" s="63" t="s">
        <v>136</v>
      </c>
      <c r="C101" s="14" t="s">
        <v>1311</v>
      </c>
      <c r="D101" s="15" t="s">
        <v>400</v>
      </c>
      <c r="E101" s="15"/>
      <c r="F101" s="72">
        <f>1750+84.242</f>
        <v>1834.242</v>
      </c>
      <c r="G101" s="199">
        <f t="shared" ref="G101" si="4">IF(D101="","",E101*F101)</f>
        <v>0</v>
      </c>
      <c r="J101" s="36">
        <v>120</v>
      </c>
    </row>
    <row r="102" spans="2:10" x14ac:dyDescent="0.6">
      <c r="B102" s="63"/>
      <c r="C102" s="14"/>
      <c r="D102" s="15"/>
      <c r="E102" s="15"/>
      <c r="F102" s="72"/>
      <c r="G102" s="25" t="str">
        <f t="shared" si="2"/>
        <v/>
      </c>
    </row>
    <row r="103" spans="2:10" ht="26" x14ac:dyDescent="0.6">
      <c r="B103" s="63" t="s">
        <v>1312</v>
      </c>
      <c r="C103" s="14" t="s">
        <v>1313</v>
      </c>
      <c r="D103" s="71"/>
      <c r="E103" s="15"/>
      <c r="F103" s="69"/>
      <c r="G103" s="25"/>
    </row>
    <row r="104" spans="2:10" x14ac:dyDescent="0.6">
      <c r="B104" s="63"/>
      <c r="C104" s="14"/>
      <c r="D104" s="71"/>
      <c r="E104" s="15"/>
      <c r="F104" s="69"/>
      <c r="G104" s="25"/>
    </row>
    <row r="105" spans="2:10" ht="26" x14ac:dyDescent="0.6">
      <c r="B105" s="63" t="s">
        <v>109</v>
      </c>
      <c r="C105" s="14" t="s">
        <v>1314</v>
      </c>
      <c r="D105" s="71" t="s">
        <v>502</v>
      </c>
      <c r="E105" s="15"/>
      <c r="F105" s="69">
        <v>15</v>
      </c>
      <c r="G105" s="25">
        <f t="shared" ref="G105" si="5">IF(D105="","",E105*F105)</f>
        <v>0</v>
      </c>
      <c r="J105" s="36">
        <v>11100</v>
      </c>
    </row>
    <row r="106" spans="2:10" x14ac:dyDescent="0.6">
      <c r="B106" s="63"/>
      <c r="C106" s="14"/>
      <c r="D106" s="71"/>
      <c r="E106" s="15"/>
      <c r="F106" s="69"/>
      <c r="G106" s="25"/>
    </row>
    <row r="107" spans="2:10" ht="13.5" x14ac:dyDescent="0.6">
      <c r="B107" s="63" t="s">
        <v>112</v>
      </c>
      <c r="C107" s="14" t="s">
        <v>1315</v>
      </c>
      <c r="D107" s="71" t="s">
        <v>502</v>
      </c>
      <c r="E107" s="15"/>
      <c r="F107" s="69">
        <v>15</v>
      </c>
      <c r="G107" s="25">
        <f t="shared" ref="G107" si="6">IF(D107="","",E107*F107)</f>
        <v>0</v>
      </c>
      <c r="J107" s="36">
        <v>1250</v>
      </c>
    </row>
    <row r="108" spans="2:10" x14ac:dyDescent="0.6">
      <c r="B108" s="63"/>
      <c r="C108" s="14"/>
      <c r="D108" s="71"/>
      <c r="E108" s="15"/>
      <c r="F108" s="69"/>
      <c r="G108" s="25"/>
    </row>
    <row r="109" spans="2:10" ht="13.5" x14ac:dyDescent="0.7">
      <c r="B109" s="63" t="s">
        <v>136</v>
      </c>
      <c r="C109" s="14" t="s">
        <v>1311</v>
      </c>
      <c r="D109" s="15" t="s">
        <v>400</v>
      </c>
      <c r="E109" s="15"/>
      <c r="F109" s="72">
        <v>15</v>
      </c>
      <c r="G109" s="199">
        <f t="shared" ref="G109" si="7">IF(D109="","",E109*F109)</f>
        <v>0</v>
      </c>
      <c r="J109" s="36">
        <v>800</v>
      </c>
    </row>
    <row r="110" spans="2:10" x14ac:dyDescent="0.6">
      <c r="B110" s="63"/>
      <c r="C110" s="14"/>
      <c r="D110" s="15"/>
      <c r="E110" s="15"/>
      <c r="F110" s="69"/>
      <c r="G110" s="25" t="str">
        <f t="shared" si="2"/>
        <v/>
      </c>
    </row>
    <row r="111" spans="2:10" hidden="1" x14ac:dyDescent="0.6">
      <c r="B111" s="63" t="s">
        <v>1316</v>
      </c>
      <c r="C111" s="70" t="s">
        <v>1317</v>
      </c>
      <c r="D111" s="66"/>
      <c r="E111" s="15"/>
      <c r="F111" s="69"/>
      <c r="G111" s="25" t="str">
        <f t="shared" si="2"/>
        <v/>
      </c>
    </row>
    <row r="112" spans="2:10" hidden="1" x14ac:dyDescent="0.6">
      <c r="B112" s="63"/>
      <c r="C112" s="205"/>
      <c r="D112" s="66"/>
      <c r="E112" s="15"/>
      <c r="F112" s="69"/>
      <c r="G112" s="25"/>
    </row>
    <row r="113" spans="2:10" ht="13.5" hidden="1" x14ac:dyDescent="0.6">
      <c r="B113" s="63" t="s">
        <v>109</v>
      </c>
      <c r="C113" s="152" t="s">
        <v>1318</v>
      </c>
      <c r="D113" s="71" t="s">
        <v>502</v>
      </c>
      <c r="E113" s="66"/>
      <c r="F113" s="69"/>
      <c r="G113" s="25">
        <f t="shared" si="2"/>
        <v>0</v>
      </c>
    </row>
    <row r="114" spans="2:10" hidden="1" x14ac:dyDescent="0.6">
      <c r="B114" s="63"/>
      <c r="C114" s="14"/>
      <c r="D114" s="15"/>
      <c r="E114" s="15"/>
      <c r="F114" s="69"/>
      <c r="G114" s="25" t="str">
        <f t="shared" si="2"/>
        <v/>
      </c>
    </row>
    <row r="115" spans="2:10" ht="26" hidden="1" x14ac:dyDescent="0.6">
      <c r="B115" s="63" t="s">
        <v>112</v>
      </c>
      <c r="C115" s="205" t="s">
        <v>1319</v>
      </c>
      <c r="D115" s="71" t="s">
        <v>502</v>
      </c>
      <c r="E115" s="66"/>
      <c r="F115" s="69"/>
      <c r="G115" s="25">
        <f t="shared" si="2"/>
        <v>0</v>
      </c>
    </row>
    <row r="116" spans="2:10" hidden="1" x14ac:dyDescent="0.6">
      <c r="B116" s="63"/>
      <c r="C116" s="153"/>
      <c r="D116" s="66"/>
      <c r="E116" s="66"/>
      <c r="F116" s="69"/>
      <c r="G116" s="25" t="str">
        <f t="shared" si="2"/>
        <v/>
      </c>
    </row>
    <row r="117" spans="2:10" ht="26" x14ac:dyDescent="0.6">
      <c r="B117" s="63" t="s">
        <v>1320</v>
      </c>
      <c r="C117" s="14" t="s">
        <v>1321</v>
      </c>
      <c r="D117" s="15"/>
      <c r="E117" s="15"/>
      <c r="F117" s="69"/>
      <c r="G117" s="25" t="str">
        <f t="shared" si="2"/>
        <v/>
      </c>
    </row>
    <row r="118" spans="2:10" hidden="1" x14ac:dyDescent="0.6">
      <c r="B118" s="63"/>
      <c r="C118" s="14"/>
      <c r="D118" s="15"/>
      <c r="E118" s="15"/>
      <c r="F118" s="69"/>
      <c r="G118" s="25" t="str">
        <f t="shared" si="2"/>
        <v/>
      </c>
    </row>
    <row r="119" spans="2:10" ht="12.75" hidden="1" customHeight="1" x14ac:dyDescent="0.6">
      <c r="B119" s="63" t="s">
        <v>1322</v>
      </c>
      <c r="C119" s="14" t="s">
        <v>1323</v>
      </c>
      <c r="D119" s="71" t="s">
        <v>502</v>
      </c>
      <c r="E119" s="15"/>
      <c r="F119" s="69"/>
      <c r="G119" s="25">
        <f t="shared" si="2"/>
        <v>0</v>
      </c>
    </row>
    <row r="120" spans="2:10" ht="12.75" customHeight="1" x14ac:dyDescent="0.6">
      <c r="B120" s="63"/>
      <c r="C120" s="53"/>
      <c r="D120" s="4"/>
      <c r="E120" s="15"/>
      <c r="F120" s="16"/>
      <c r="G120" s="25" t="str">
        <f t="shared" si="2"/>
        <v/>
      </c>
    </row>
    <row r="121" spans="2:10" ht="26" x14ac:dyDescent="0.6">
      <c r="B121" s="63" t="s">
        <v>1324</v>
      </c>
      <c r="C121" s="70" t="s">
        <v>1325</v>
      </c>
      <c r="D121" s="71" t="s">
        <v>502</v>
      </c>
      <c r="E121" s="15"/>
      <c r="F121" s="72">
        <v>145.608</v>
      </c>
      <c r="G121" s="199">
        <f t="shared" si="2"/>
        <v>0</v>
      </c>
      <c r="J121" s="36">
        <v>1800</v>
      </c>
    </row>
    <row r="122" spans="2:10" x14ac:dyDescent="0.6">
      <c r="B122" s="63"/>
      <c r="C122" s="14"/>
      <c r="D122" s="15"/>
      <c r="E122" s="15"/>
      <c r="F122" s="16"/>
      <c r="G122" s="199" t="str">
        <f t="shared" si="2"/>
        <v/>
      </c>
    </row>
    <row r="123" spans="2:10" ht="12.75" customHeight="1" x14ac:dyDescent="0.6">
      <c r="B123" s="50" t="s">
        <v>1326</v>
      </c>
      <c r="C123" s="14" t="s">
        <v>1327</v>
      </c>
      <c r="D123" s="71" t="s">
        <v>502</v>
      </c>
      <c r="E123" s="247"/>
      <c r="F123" s="249">
        <v>157.9</v>
      </c>
      <c r="G123" s="199">
        <f t="shared" si="2"/>
        <v>0</v>
      </c>
      <c r="J123" s="36">
        <v>900</v>
      </c>
    </row>
    <row r="124" spans="2:10" x14ac:dyDescent="0.6">
      <c r="B124" s="63"/>
      <c r="C124" s="14"/>
      <c r="D124" s="15"/>
      <c r="E124" s="26"/>
      <c r="F124" s="16"/>
      <c r="G124" s="25" t="str">
        <f t="shared" si="2"/>
        <v/>
      </c>
    </row>
    <row r="125" spans="2:10" ht="39" x14ac:dyDescent="0.6">
      <c r="B125" s="63" t="s">
        <v>1328</v>
      </c>
      <c r="C125" s="14" t="s">
        <v>1329</v>
      </c>
      <c r="D125" s="22"/>
      <c r="E125" s="202"/>
      <c r="F125" s="249"/>
      <c r="G125" s="199"/>
    </row>
    <row r="126" spans="2:10" x14ac:dyDescent="0.6">
      <c r="B126" s="63"/>
      <c r="C126" s="14"/>
      <c r="D126" s="22"/>
      <c r="E126" s="202"/>
      <c r="F126" s="249"/>
      <c r="G126" s="199"/>
    </row>
    <row r="127" spans="2:10" x14ac:dyDescent="0.6">
      <c r="B127" s="63" t="s">
        <v>109</v>
      </c>
      <c r="C127" s="14" t="s">
        <v>1330</v>
      </c>
      <c r="D127" s="22" t="s">
        <v>62</v>
      </c>
      <c r="E127" s="202"/>
      <c r="F127" s="249">
        <v>66.569999999999993</v>
      </c>
      <c r="G127" s="199">
        <f t="shared" ref="G127" si="8">IF(D127="","",E127*F127)</f>
        <v>0</v>
      </c>
      <c r="J127" s="256">
        <v>5500</v>
      </c>
    </row>
    <row r="128" spans="2:10" ht="24.75" hidden="1" customHeight="1" x14ac:dyDescent="0.7">
      <c r="B128" s="63" t="s">
        <v>1331</v>
      </c>
      <c r="C128" s="153" t="s">
        <v>62</v>
      </c>
      <c r="D128" s="66" t="s">
        <v>400</v>
      </c>
      <c r="E128" s="202"/>
      <c r="F128" s="67"/>
      <c r="G128" s="199">
        <f t="shared" si="2"/>
        <v>0</v>
      </c>
    </row>
    <row r="129" spans="2:10" x14ac:dyDescent="0.6">
      <c r="B129" s="63"/>
      <c r="C129" s="152"/>
      <c r="D129" s="66"/>
      <c r="E129" s="202"/>
      <c r="F129" s="67"/>
      <c r="G129" s="199" t="str">
        <f t="shared" si="2"/>
        <v/>
      </c>
    </row>
    <row r="130" spans="2:10" ht="26" x14ac:dyDescent="0.6">
      <c r="B130" s="63" t="s">
        <v>112</v>
      </c>
      <c r="C130" s="153" t="s">
        <v>1332</v>
      </c>
      <c r="D130" s="22" t="s">
        <v>62</v>
      </c>
      <c r="E130" s="202"/>
      <c r="F130" s="249">
        <v>66.569999999999993</v>
      </c>
      <c r="G130" s="199">
        <f t="shared" ref="G130" si="9">IF(D130="","",E130*F130)</f>
        <v>0</v>
      </c>
      <c r="J130" s="36">
        <v>4400</v>
      </c>
    </row>
    <row r="131" spans="2:10" x14ac:dyDescent="0.6">
      <c r="B131" s="63"/>
      <c r="C131" s="152"/>
      <c r="D131" s="66"/>
      <c r="E131" s="202"/>
      <c r="F131" s="67"/>
      <c r="G131" s="199"/>
    </row>
    <row r="132" spans="2:10" ht="39" x14ac:dyDescent="0.6">
      <c r="B132" s="63" t="s">
        <v>114</v>
      </c>
      <c r="C132" s="153" t="s">
        <v>1333</v>
      </c>
      <c r="D132" s="22" t="s">
        <v>62</v>
      </c>
      <c r="E132" s="202"/>
      <c r="F132" s="249">
        <v>66.569999999999993</v>
      </c>
      <c r="G132" s="199">
        <f t="shared" ref="G132" si="10">IF(D132="","",E132*F132)</f>
        <v>0</v>
      </c>
      <c r="J132" s="36">
        <v>1200</v>
      </c>
    </row>
    <row r="133" spans="2:10" x14ac:dyDescent="0.6">
      <c r="B133" s="63"/>
      <c r="C133" s="152"/>
      <c r="D133" s="66"/>
      <c r="E133" s="26"/>
      <c r="F133" s="67"/>
      <c r="G133" s="25"/>
    </row>
    <row r="134" spans="2:10" x14ac:dyDescent="0.6">
      <c r="B134" s="63"/>
      <c r="C134" s="255"/>
      <c r="D134" s="66"/>
      <c r="E134" s="26"/>
      <c r="F134" s="67"/>
      <c r="G134" s="25"/>
    </row>
    <row r="135" spans="2:10" x14ac:dyDescent="0.6">
      <c r="B135" s="63"/>
      <c r="C135" s="152"/>
      <c r="D135" s="66"/>
      <c r="E135" s="26"/>
      <c r="F135" s="67"/>
      <c r="G135" s="25"/>
    </row>
    <row r="136" spans="2:10" x14ac:dyDescent="0.6">
      <c r="B136" s="63"/>
      <c r="C136" s="152"/>
      <c r="D136" s="66"/>
      <c r="E136" s="26"/>
      <c r="F136" s="67"/>
      <c r="G136" s="25"/>
    </row>
    <row r="137" spans="2:10" x14ac:dyDescent="0.6">
      <c r="B137" s="63"/>
      <c r="C137" s="152"/>
      <c r="D137" s="66"/>
      <c r="E137" s="26"/>
      <c r="F137" s="67"/>
      <c r="G137" s="25"/>
    </row>
    <row r="138" spans="2:10" x14ac:dyDescent="0.6">
      <c r="B138" s="63"/>
      <c r="C138" s="152"/>
      <c r="D138" s="66"/>
      <c r="E138" s="26"/>
      <c r="F138" s="67"/>
      <c r="G138" s="25"/>
    </row>
    <row r="139" spans="2:10" x14ac:dyDescent="0.6">
      <c r="B139" s="63"/>
      <c r="C139" s="152"/>
      <c r="D139" s="66"/>
      <c r="E139" s="26"/>
      <c r="F139" s="67"/>
      <c r="G139" s="25"/>
    </row>
    <row r="140" spans="2:10" s="28" customFormat="1" ht="19.5" customHeight="1" x14ac:dyDescent="0.6">
      <c r="B140" s="154" t="str">
        <f>$B$10</f>
        <v>C3.3</v>
      </c>
      <c r="C140" s="30" t="s">
        <v>78</v>
      </c>
      <c r="D140" s="31"/>
      <c r="E140" s="32"/>
      <c r="F140" s="31"/>
      <c r="G140" s="33">
        <f>SUM(G71:G139)</f>
        <v>0</v>
      </c>
      <c r="H140" s="34"/>
    </row>
    <row r="141" spans="2:10" s="1" customFormat="1" x14ac:dyDescent="0.6">
      <c r="B141" s="367" t="str">
        <f>Client1</f>
        <v>Province of KwaZulu-Natal</v>
      </c>
      <c r="C141" s="367"/>
      <c r="D141" s="367"/>
      <c r="E141" s="365" t="str">
        <f>"Contract No. "&amp;ContractNo</f>
        <v>Contract No. ZNB00904/00000/00/HOD/INF/21/T</v>
      </c>
      <c r="F141" s="365"/>
      <c r="G141" s="365"/>
      <c r="H141" s="5"/>
    </row>
    <row r="142" spans="2:10" s="1" customFormat="1" x14ac:dyDescent="0.6">
      <c r="B142" s="367" t="str">
        <f>Client2</f>
        <v>Department of Transport</v>
      </c>
      <c r="C142" s="367"/>
      <c r="D142" s="367"/>
      <c r="E142" s="365"/>
      <c r="F142" s="365"/>
      <c r="G142" s="365"/>
      <c r="H142" s="5"/>
    </row>
    <row r="143" spans="2:10" s="1" customFormat="1" x14ac:dyDescent="0.6">
      <c r="B143" s="368"/>
      <c r="C143" s="368"/>
      <c r="D143" s="368"/>
      <c r="E143" s="366"/>
      <c r="F143" s="366"/>
      <c r="G143" s="366"/>
      <c r="H143" s="5"/>
    </row>
    <row r="144" spans="2:10" s="1" customFormat="1" x14ac:dyDescent="0.6">
      <c r="B144" s="376" t="s">
        <v>8</v>
      </c>
      <c r="C144" s="377"/>
      <c r="D144" s="377"/>
      <c r="E144" s="377"/>
      <c r="F144" s="377"/>
      <c r="G144" s="378" t="str">
        <f>$G$4</f>
        <v>CHAPTER C3.3</v>
      </c>
      <c r="H144" s="6"/>
    </row>
    <row r="145" spans="2:10" s="1" customFormat="1" x14ac:dyDescent="0.6">
      <c r="B145" s="369" t="str">
        <f>ContractDescription</f>
        <v>THE CONSTRUCTION OF THE LOVU RIVER PEDESTRIAN BRIDGE NO.3383 IN THE DURBAN REGION</v>
      </c>
      <c r="C145" s="370"/>
      <c r="D145" s="370"/>
      <c r="E145" s="370"/>
      <c r="F145" s="370"/>
      <c r="G145" s="365"/>
      <c r="H145" s="8"/>
    </row>
    <row r="146" spans="2:10" s="1" customFormat="1" x14ac:dyDescent="0.6">
      <c r="B146" s="369"/>
      <c r="C146" s="370"/>
      <c r="D146" s="370"/>
      <c r="E146" s="370"/>
      <c r="F146" s="370"/>
      <c r="G146" s="365"/>
      <c r="H146" s="8"/>
    </row>
    <row r="147" spans="2:10" s="1" customFormat="1" x14ac:dyDescent="0.6">
      <c r="B147" s="371"/>
      <c r="C147" s="372"/>
      <c r="D147" s="372"/>
      <c r="E147" s="372"/>
      <c r="F147" s="372"/>
      <c r="G147" s="366"/>
      <c r="H147" s="8"/>
    </row>
    <row r="148" spans="2:10" s="9" customFormat="1" ht="24.95" customHeight="1" x14ac:dyDescent="0.6">
      <c r="B148" s="79" t="s">
        <v>9</v>
      </c>
      <c r="C148" s="11" t="s">
        <v>10</v>
      </c>
      <c r="D148" s="11" t="s">
        <v>11</v>
      </c>
      <c r="E148" s="11" t="s">
        <v>12</v>
      </c>
      <c r="F148" s="11" t="s">
        <v>13</v>
      </c>
      <c r="G148" s="11" t="s">
        <v>14</v>
      </c>
      <c r="H148" s="12"/>
    </row>
    <row r="149" spans="2:10" s="28" customFormat="1" ht="20.25" customHeight="1" x14ac:dyDescent="0.6">
      <c r="B149" s="85"/>
      <c r="C149" s="30" t="s">
        <v>79</v>
      </c>
      <c r="D149" s="31"/>
      <c r="E149" s="32"/>
      <c r="F149" s="31"/>
      <c r="G149" s="33">
        <f>G140</f>
        <v>0</v>
      </c>
      <c r="H149" s="34"/>
    </row>
    <row r="150" spans="2:10" x14ac:dyDescent="0.6">
      <c r="B150" s="63"/>
      <c r="C150" s="152"/>
      <c r="D150" s="66"/>
      <c r="E150" s="26"/>
      <c r="F150" s="67"/>
      <c r="G150" s="25"/>
    </row>
    <row r="151" spans="2:10" x14ac:dyDescent="0.6">
      <c r="B151" s="63" t="s">
        <v>1334</v>
      </c>
      <c r="C151" s="153" t="s">
        <v>1133</v>
      </c>
      <c r="D151" s="66"/>
      <c r="E151" s="202"/>
      <c r="F151" s="72"/>
      <c r="G151" s="199" t="str">
        <f t="shared" ref="G151:G171" si="11">IF(D151="","",E151*F151)</f>
        <v/>
      </c>
    </row>
    <row r="152" spans="2:10" x14ac:dyDescent="0.6">
      <c r="B152" s="63"/>
      <c r="C152" s="152"/>
      <c r="D152" s="66"/>
      <c r="E152" s="202"/>
      <c r="F152" s="67"/>
      <c r="G152" s="199" t="str">
        <f t="shared" si="11"/>
        <v/>
      </c>
    </row>
    <row r="153" spans="2:10" hidden="1" x14ac:dyDescent="0.6">
      <c r="B153" s="63" t="s">
        <v>1335</v>
      </c>
      <c r="C153" s="205" t="s">
        <v>1135</v>
      </c>
      <c r="D153" s="75" t="s">
        <v>59</v>
      </c>
      <c r="E153" s="202"/>
      <c r="F153" s="251"/>
      <c r="G153" s="199">
        <f t="shared" si="11"/>
        <v>0</v>
      </c>
    </row>
    <row r="154" spans="2:10" hidden="1" x14ac:dyDescent="0.6">
      <c r="B154" s="63"/>
      <c r="C154" s="152"/>
      <c r="D154" s="66"/>
      <c r="E154" s="202"/>
      <c r="F154" s="67"/>
      <c r="G154" s="199" t="str">
        <f t="shared" si="11"/>
        <v/>
      </c>
    </row>
    <row r="155" spans="2:10" hidden="1" x14ac:dyDescent="0.6">
      <c r="B155" s="63" t="s">
        <v>1336</v>
      </c>
      <c r="C155" s="14" t="s">
        <v>1138</v>
      </c>
      <c r="D155" s="22" t="s">
        <v>59</v>
      </c>
      <c r="E155" s="202"/>
      <c r="F155" s="16"/>
      <c r="G155" s="199">
        <f t="shared" si="11"/>
        <v>0</v>
      </c>
    </row>
    <row r="156" spans="2:10" hidden="1" x14ac:dyDescent="0.6">
      <c r="B156" s="63"/>
      <c r="C156" s="14"/>
      <c r="D156" s="15"/>
      <c r="E156" s="202"/>
      <c r="F156" s="16"/>
      <c r="G156" s="199" t="str">
        <f t="shared" si="11"/>
        <v/>
      </c>
    </row>
    <row r="157" spans="2:10" x14ac:dyDescent="0.6">
      <c r="B157" s="63" t="s">
        <v>1337</v>
      </c>
      <c r="C157" s="70" t="s">
        <v>1140</v>
      </c>
      <c r="D157" s="71" t="s">
        <v>56</v>
      </c>
      <c r="E157" s="202"/>
      <c r="F157" s="72">
        <v>16.5</v>
      </c>
      <c r="G157" s="199">
        <f t="shared" si="11"/>
        <v>0</v>
      </c>
      <c r="J157" s="36">
        <v>26300</v>
      </c>
    </row>
    <row r="158" spans="2:10" x14ac:dyDescent="0.6">
      <c r="B158" s="63"/>
      <c r="C158" s="14"/>
      <c r="D158" s="15"/>
      <c r="E158" s="202"/>
      <c r="F158" s="72"/>
      <c r="G158" s="199" t="str">
        <f t="shared" si="11"/>
        <v/>
      </c>
    </row>
    <row r="159" spans="2:10" hidden="1" x14ac:dyDescent="0.6">
      <c r="B159" s="63" t="s">
        <v>1338</v>
      </c>
      <c r="C159" s="14" t="s">
        <v>1142</v>
      </c>
      <c r="D159" s="22" t="s">
        <v>56</v>
      </c>
      <c r="E159" s="26"/>
      <c r="F159" s="64"/>
      <c r="G159" s="25">
        <f t="shared" si="11"/>
        <v>0</v>
      </c>
    </row>
    <row r="160" spans="2:10" hidden="1" x14ac:dyDescent="0.6">
      <c r="B160" s="63"/>
      <c r="C160" s="14"/>
      <c r="D160" s="15"/>
      <c r="E160" s="26"/>
      <c r="F160" s="27"/>
      <c r="G160" s="25" t="str">
        <f t="shared" si="11"/>
        <v/>
      </c>
    </row>
    <row r="161" spans="2:10" ht="26" x14ac:dyDescent="0.7">
      <c r="B161" s="63" t="s">
        <v>1339</v>
      </c>
      <c r="C161" s="70" t="s">
        <v>1340</v>
      </c>
      <c r="D161" s="15" t="s">
        <v>502</v>
      </c>
      <c r="E161" s="26"/>
      <c r="F161" s="69">
        <v>20.583000000000002</v>
      </c>
      <c r="G161" s="25">
        <f t="shared" si="11"/>
        <v>0</v>
      </c>
      <c r="J161" s="36">
        <v>13200</v>
      </c>
    </row>
    <row r="162" spans="2:10" x14ac:dyDescent="0.6">
      <c r="B162" s="63"/>
      <c r="C162" s="14"/>
      <c r="D162" s="15"/>
      <c r="E162" s="26"/>
      <c r="F162" s="27"/>
      <c r="G162" s="25" t="str">
        <f t="shared" si="11"/>
        <v/>
      </c>
    </row>
    <row r="163" spans="2:10" ht="39" hidden="1" x14ac:dyDescent="0.6">
      <c r="B163" s="50" t="s">
        <v>1341</v>
      </c>
      <c r="C163" s="14" t="s">
        <v>1342</v>
      </c>
      <c r="D163" s="22" t="s">
        <v>62</v>
      </c>
      <c r="E163" s="26"/>
      <c r="F163" s="69"/>
      <c r="G163" s="25">
        <f t="shared" si="11"/>
        <v>0</v>
      </c>
    </row>
    <row r="164" spans="2:10" hidden="1" x14ac:dyDescent="0.6">
      <c r="B164" s="63"/>
      <c r="C164" s="14"/>
      <c r="D164" s="15"/>
      <c r="E164" s="26"/>
      <c r="F164" s="27"/>
      <c r="G164" s="25" t="str">
        <f t="shared" si="11"/>
        <v/>
      </c>
    </row>
    <row r="165" spans="2:10" hidden="1" x14ac:dyDescent="0.6">
      <c r="B165" s="63" t="s">
        <v>1343</v>
      </c>
      <c r="C165" s="70" t="s">
        <v>1344</v>
      </c>
      <c r="D165" s="71"/>
      <c r="E165" s="26"/>
      <c r="F165" s="64"/>
      <c r="G165" s="25" t="str">
        <f t="shared" si="11"/>
        <v/>
      </c>
    </row>
    <row r="166" spans="2:10" hidden="1" x14ac:dyDescent="0.6">
      <c r="B166" s="63"/>
      <c r="C166" s="14"/>
      <c r="D166" s="15"/>
      <c r="E166" s="15"/>
      <c r="F166" s="16"/>
      <c r="G166" s="25" t="str">
        <f t="shared" si="11"/>
        <v/>
      </c>
    </row>
    <row r="167" spans="2:10" hidden="1" x14ac:dyDescent="0.6">
      <c r="B167" s="63" t="s">
        <v>1345</v>
      </c>
      <c r="C167" s="70" t="s">
        <v>1346</v>
      </c>
      <c r="D167" s="71" t="s">
        <v>90</v>
      </c>
      <c r="E167" s="15"/>
      <c r="F167" s="69"/>
      <c r="G167" s="25">
        <f t="shared" si="11"/>
        <v>0</v>
      </c>
    </row>
    <row r="168" spans="2:10" hidden="1" x14ac:dyDescent="0.6">
      <c r="B168" s="63"/>
      <c r="C168" s="14"/>
      <c r="D168" s="15"/>
      <c r="E168" s="15"/>
      <c r="F168" s="69"/>
      <c r="G168" s="25" t="str">
        <f t="shared" si="11"/>
        <v/>
      </c>
    </row>
    <row r="169" spans="2:10" ht="13.5" hidden="1" x14ac:dyDescent="0.6">
      <c r="B169" s="63" t="s">
        <v>1347</v>
      </c>
      <c r="C169" s="70" t="s">
        <v>1348</v>
      </c>
      <c r="D169" s="71" t="s">
        <v>502</v>
      </c>
      <c r="E169" s="15"/>
      <c r="F169" s="69"/>
      <c r="G169" s="25">
        <f t="shared" si="11"/>
        <v>0</v>
      </c>
    </row>
    <row r="170" spans="2:10" hidden="1" x14ac:dyDescent="0.6">
      <c r="B170" s="63"/>
      <c r="C170" s="14"/>
      <c r="D170" s="15"/>
      <c r="E170" s="15"/>
      <c r="F170" s="69"/>
      <c r="G170" s="25" t="str">
        <f t="shared" si="11"/>
        <v/>
      </c>
    </row>
    <row r="171" spans="2:10" ht="26" hidden="1" x14ac:dyDescent="0.7">
      <c r="B171" s="63" t="s">
        <v>1349</v>
      </c>
      <c r="C171" s="14" t="s">
        <v>1350</v>
      </c>
      <c r="D171" s="15" t="s">
        <v>400</v>
      </c>
      <c r="E171" s="15"/>
      <c r="F171" s="72"/>
      <c r="G171" s="25">
        <f t="shared" si="11"/>
        <v>0</v>
      </c>
    </row>
    <row r="172" spans="2:10" hidden="1" x14ac:dyDescent="0.6">
      <c r="B172" s="63"/>
      <c r="C172" s="14"/>
      <c r="D172" s="15"/>
      <c r="E172" s="15"/>
      <c r="F172" s="72"/>
      <c r="G172" s="25"/>
    </row>
    <row r="173" spans="2:10" ht="26" hidden="1" x14ac:dyDescent="0.6">
      <c r="B173" s="63" t="s">
        <v>1351</v>
      </c>
      <c r="C173" s="14" t="s">
        <v>1352</v>
      </c>
      <c r="D173" s="15"/>
      <c r="E173" s="15"/>
      <c r="F173" s="72"/>
      <c r="G173" s="25"/>
    </row>
    <row r="174" spans="2:10" hidden="1" x14ac:dyDescent="0.6">
      <c r="B174" s="63"/>
      <c r="C174" s="14"/>
      <c r="D174" s="15"/>
      <c r="E174" s="15"/>
      <c r="F174" s="72"/>
      <c r="G174" s="25"/>
    </row>
    <row r="175" spans="2:10" ht="26" hidden="1" x14ac:dyDescent="0.6">
      <c r="B175" s="63" t="s">
        <v>1353</v>
      </c>
      <c r="C175" s="14" t="s">
        <v>1354</v>
      </c>
      <c r="D175" s="15" t="s">
        <v>62</v>
      </c>
      <c r="E175" s="15">
        <v>250</v>
      </c>
      <c r="F175" s="72">
        <v>75.164000000000001</v>
      </c>
      <c r="G175" s="25">
        <f t="shared" ref="G175" si="12">IF(D175="","",E175*F175)</f>
        <v>18791</v>
      </c>
    </row>
    <row r="176" spans="2:10" hidden="1" x14ac:dyDescent="0.6">
      <c r="B176" s="63"/>
      <c r="C176" s="14"/>
      <c r="D176" s="15"/>
      <c r="E176" s="15"/>
      <c r="F176" s="72"/>
      <c r="G176" s="25"/>
    </row>
    <row r="177" spans="2:7" ht="26" hidden="1" x14ac:dyDescent="0.6">
      <c r="B177" s="63" t="s">
        <v>1355</v>
      </c>
      <c r="C177" s="14" t="s">
        <v>1356</v>
      </c>
      <c r="D177" s="15" t="s">
        <v>56</v>
      </c>
      <c r="E177" s="15">
        <v>150</v>
      </c>
      <c r="F177" s="72">
        <v>16.5</v>
      </c>
      <c r="G177" s="25">
        <f t="shared" ref="G177" si="13">IF(D177="","",E177*F177)</f>
        <v>2475</v>
      </c>
    </row>
    <row r="178" spans="2:7" x14ac:dyDescent="0.6">
      <c r="B178" s="63"/>
      <c r="C178" s="14"/>
      <c r="D178" s="15"/>
      <c r="E178" s="15"/>
      <c r="F178" s="72"/>
      <c r="G178" s="25"/>
    </row>
    <row r="179" spans="2:7" x14ac:dyDescent="0.6">
      <c r="B179" s="63"/>
      <c r="C179" s="14"/>
      <c r="D179" s="15"/>
      <c r="E179" s="15"/>
      <c r="F179" s="72"/>
      <c r="G179" s="25"/>
    </row>
    <row r="180" spans="2:7" x14ac:dyDescent="0.6">
      <c r="B180" s="63"/>
      <c r="C180" s="14"/>
      <c r="D180" s="15"/>
      <c r="E180" s="15"/>
      <c r="F180" s="72"/>
      <c r="G180" s="25"/>
    </row>
    <row r="181" spans="2:7" x14ac:dyDescent="0.6">
      <c r="B181" s="63"/>
      <c r="C181" s="14"/>
      <c r="D181" s="15"/>
      <c r="E181" s="15"/>
      <c r="F181" s="72"/>
      <c r="G181" s="25"/>
    </row>
    <row r="182" spans="2:7" x14ac:dyDescent="0.6">
      <c r="B182" s="63"/>
      <c r="C182" s="14"/>
      <c r="D182" s="15"/>
      <c r="E182" s="15"/>
      <c r="F182" s="72"/>
      <c r="G182" s="25"/>
    </row>
    <row r="183" spans="2:7" x14ac:dyDescent="0.6">
      <c r="B183" s="63"/>
      <c r="C183" s="14"/>
      <c r="D183" s="15"/>
      <c r="E183" s="15"/>
      <c r="F183" s="72"/>
      <c r="G183" s="25"/>
    </row>
    <row r="184" spans="2:7" x14ac:dyDescent="0.6">
      <c r="B184" s="63"/>
      <c r="C184" s="14"/>
      <c r="D184" s="15"/>
      <c r="E184" s="15"/>
      <c r="F184" s="72"/>
      <c r="G184" s="25"/>
    </row>
    <row r="185" spans="2:7" x14ac:dyDescent="0.6">
      <c r="B185" s="63"/>
      <c r="C185" s="14"/>
      <c r="D185" s="15"/>
      <c r="E185" s="15"/>
      <c r="F185" s="72"/>
      <c r="G185" s="25"/>
    </row>
    <row r="186" spans="2:7" x14ac:dyDescent="0.6">
      <c r="B186" s="63"/>
      <c r="C186" s="14"/>
      <c r="D186" s="15"/>
      <c r="E186" s="15"/>
      <c r="F186" s="72"/>
      <c r="G186" s="25"/>
    </row>
    <row r="187" spans="2:7" x14ac:dyDescent="0.6">
      <c r="B187" s="63"/>
      <c r="C187" s="14"/>
      <c r="D187" s="15"/>
      <c r="E187" s="15"/>
      <c r="F187" s="72"/>
      <c r="G187" s="25"/>
    </row>
    <row r="188" spans="2:7" x14ac:dyDescent="0.6">
      <c r="B188" s="63"/>
      <c r="C188" s="14"/>
      <c r="D188" s="15"/>
      <c r="E188" s="15"/>
      <c r="F188" s="72"/>
      <c r="G188" s="25"/>
    </row>
    <row r="189" spans="2:7" x14ac:dyDescent="0.6">
      <c r="B189" s="63"/>
      <c r="C189" s="14"/>
      <c r="D189" s="15"/>
      <c r="E189" s="15"/>
      <c r="F189" s="72"/>
      <c r="G189" s="25"/>
    </row>
    <row r="190" spans="2:7" x14ac:dyDescent="0.6">
      <c r="B190" s="63"/>
      <c r="C190" s="14"/>
      <c r="D190" s="15"/>
      <c r="E190" s="15"/>
      <c r="F190" s="72"/>
      <c r="G190" s="25"/>
    </row>
    <row r="191" spans="2:7" x14ac:dyDescent="0.6">
      <c r="B191" s="63"/>
      <c r="C191" s="14"/>
      <c r="D191" s="15"/>
      <c r="E191" s="15"/>
      <c r="F191" s="72"/>
      <c r="G191" s="25"/>
    </row>
    <row r="192" spans="2:7" x14ac:dyDescent="0.6">
      <c r="B192" s="63"/>
      <c r="C192" s="14"/>
      <c r="D192" s="15"/>
      <c r="E192" s="15"/>
      <c r="F192" s="72"/>
      <c r="G192" s="25"/>
    </row>
    <row r="193" spans="2:7" x14ac:dyDescent="0.6">
      <c r="B193" s="63"/>
      <c r="C193" s="14"/>
      <c r="D193" s="15"/>
      <c r="E193" s="15"/>
      <c r="F193" s="72"/>
      <c r="G193" s="25"/>
    </row>
    <row r="194" spans="2:7" x14ac:dyDescent="0.6">
      <c r="B194" s="63"/>
      <c r="C194" s="14"/>
      <c r="D194" s="15"/>
      <c r="E194" s="15"/>
      <c r="F194" s="72"/>
      <c r="G194" s="25"/>
    </row>
    <row r="195" spans="2:7" x14ac:dyDescent="0.6">
      <c r="B195" s="63"/>
      <c r="C195" s="14"/>
      <c r="D195" s="15"/>
      <c r="E195" s="15"/>
      <c r="F195" s="72"/>
      <c r="G195" s="25"/>
    </row>
    <row r="196" spans="2:7" x14ac:dyDescent="0.6">
      <c r="B196" s="63"/>
      <c r="C196" s="14"/>
      <c r="D196" s="15"/>
      <c r="E196" s="15"/>
      <c r="F196" s="72"/>
      <c r="G196" s="25"/>
    </row>
    <row r="197" spans="2:7" x14ac:dyDescent="0.6">
      <c r="B197" s="63"/>
      <c r="C197" s="14"/>
      <c r="D197" s="15"/>
      <c r="E197" s="15"/>
      <c r="F197" s="72"/>
      <c r="G197" s="25"/>
    </row>
    <row r="198" spans="2:7" x14ac:dyDescent="0.6">
      <c r="B198" s="63"/>
      <c r="C198" s="14"/>
      <c r="D198" s="15"/>
      <c r="E198" s="15"/>
      <c r="F198" s="72"/>
      <c r="G198" s="25"/>
    </row>
    <row r="199" spans="2:7" x14ac:dyDescent="0.6">
      <c r="B199" s="63"/>
      <c r="C199" s="14"/>
      <c r="D199" s="15"/>
      <c r="E199" s="15"/>
      <c r="F199" s="72"/>
      <c r="G199" s="25"/>
    </row>
    <row r="200" spans="2:7" x14ac:dyDescent="0.6">
      <c r="B200" s="63"/>
      <c r="C200" s="14"/>
      <c r="D200" s="15"/>
      <c r="E200" s="15"/>
      <c r="F200" s="72"/>
      <c r="G200" s="25"/>
    </row>
    <row r="201" spans="2:7" x14ac:dyDescent="0.6">
      <c r="B201" s="63"/>
      <c r="C201" s="14"/>
      <c r="D201" s="15"/>
      <c r="E201" s="15"/>
      <c r="F201" s="72"/>
      <c r="G201" s="25"/>
    </row>
    <row r="202" spans="2:7" x14ac:dyDescent="0.6">
      <c r="B202" s="63"/>
      <c r="C202" s="14"/>
      <c r="D202" s="15"/>
      <c r="E202" s="15"/>
      <c r="F202" s="72"/>
      <c r="G202" s="25"/>
    </row>
    <row r="203" spans="2:7" x14ac:dyDescent="0.6">
      <c r="B203" s="63"/>
      <c r="C203" s="14"/>
      <c r="D203" s="15"/>
      <c r="E203" s="15"/>
      <c r="F203" s="72"/>
      <c r="G203" s="25"/>
    </row>
    <row r="204" spans="2:7" x14ac:dyDescent="0.6">
      <c r="B204" s="63"/>
      <c r="C204" s="14"/>
      <c r="D204" s="15"/>
      <c r="E204" s="15"/>
      <c r="F204" s="72"/>
      <c r="G204" s="25"/>
    </row>
    <row r="205" spans="2:7" x14ac:dyDescent="0.6">
      <c r="B205" s="63"/>
      <c r="C205" s="14"/>
      <c r="D205" s="15"/>
      <c r="E205" s="15"/>
      <c r="F205" s="72"/>
      <c r="G205" s="25"/>
    </row>
    <row r="206" spans="2:7" x14ac:dyDescent="0.6">
      <c r="B206" s="63"/>
      <c r="C206" s="14"/>
      <c r="D206" s="15"/>
      <c r="E206" s="15"/>
      <c r="F206" s="72"/>
      <c r="G206" s="25"/>
    </row>
    <row r="207" spans="2:7" x14ac:dyDescent="0.6">
      <c r="B207" s="63"/>
      <c r="C207" s="14"/>
      <c r="D207" s="15"/>
      <c r="E207" s="15"/>
      <c r="F207" s="72"/>
      <c r="G207" s="25"/>
    </row>
    <row r="208" spans="2:7" x14ac:dyDescent="0.6">
      <c r="B208" s="63"/>
      <c r="C208" s="14"/>
      <c r="D208" s="15"/>
      <c r="E208" s="15"/>
      <c r="F208" s="72"/>
      <c r="G208" s="25"/>
    </row>
    <row r="209" spans="2:8" x14ac:dyDescent="0.6">
      <c r="B209" s="63"/>
      <c r="C209" s="14"/>
      <c r="D209" s="15"/>
      <c r="E209" s="15"/>
      <c r="F209" s="72"/>
      <c r="G209" s="25"/>
    </row>
    <row r="210" spans="2:8" x14ac:dyDescent="0.6">
      <c r="B210" s="63"/>
      <c r="C210" s="14"/>
      <c r="D210" s="15"/>
      <c r="E210" s="15"/>
      <c r="F210" s="72"/>
      <c r="G210" s="25"/>
    </row>
    <row r="211" spans="2:8" x14ac:dyDescent="0.6">
      <c r="B211" s="63"/>
      <c r="C211" s="14"/>
      <c r="D211" s="15"/>
      <c r="E211" s="15"/>
      <c r="F211" s="72"/>
      <c r="G211" s="25"/>
    </row>
    <row r="212" spans="2:8" x14ac:dyDescent="0.6">
      <c r="B212" s="63"/>
      <c r="C212" s="14"/>
      <c r="D212" s="15"/>
      <c r="E212" s="15"/>
      <c r="F212" s="72"/>
      <c r="G212" s="25"/>
    </row>
    <row r="213" spans="2:8" x14ac:dyDescent="0.6">
      <c r="B213" s="63"/>
      <c r="C213" s="14"/>
      <c r="D213" s="15"/>
      <c r="E213" s="15"/>
      <c r="F213" s="72"/>
      <c r="G213" s="25"/>
    </row>
    <row r="214" spans="2:8" x14ac:dyDescent="0.6">
      <c r="B214" s="63"/>
      <c r="C214" s="14"/>
      <c r="D214" s="15"/>
      <c r="E214" s="15"/>
      <c r="F214" s="72"/>
      <c r="G214" s="25"/>
    </row>
    <row r="215" spans="2:8" x14ac:dyDescent="0.6">
      <c r="B215" s="63"/>
      <c r="C215" s="14"/>
      <c r="D215" s="15"/>
      <c r="E215" s="15"/>
      <c r="F215" s="72"/>
      <c r="G215" s="25"/>
    </row>
    <row r="216" spans="2:8" x14ac:dyDescent="0.6">
      <c r="B216" s="63"/>
      <c r="C216" s="14"/>
      <c r="D216" s="15"/>
      <c r="E216" s="15"/>
      <c r="F216" s="72"/>
      <c r="G216" s="25"/>
    </row>
    <row r="217" spans="2:8" s="28" customFormat="1" ht="24.95" customHeight="1" x14ac:dyDescent="0.6">
      <c r="B217" s="93" t="str">
        <f>$B$10</f>
        <v>C3.3</v>
      </c>
      <c r="C217" s="30" t="s">
        <v>173</v>
      </c>
      <c r="D217" s="31"/>
      <c r="E217" s="32"/>
      <c r="F217" s="31"/>
      <c r="G217" s="33"/>
      <c r="H217" s="34"/>
    </row>
  </sheetData>
  <mergeCells count="18">
    <mergeCell ref="B144:F144"/>
    <mergeCell ref="G144:G147"/>
    <mergeCell ref="B145:F147"/>
    <mergeCell ref="B66:F66"/>
    <mergeCell ref="G66:G69"/>
    <mergeCell ref="B67:F69"/>
    <mergeCell ref="B141:D141"/>
    <mergeCell ref="E141:G143"/>
    <mergeCell ref="B142:D142"/>
    <mergeCell ref="B143:D143"/>
    <mergeCell ref="E1:G1"/>
    <mergeCell ref="B5:F7"/>
    <mergeCell ref="G4:G7"/>
    <mergeCell ref="B4:F4"/>
    <mergeCell ref="B63:D63"/>
    <mergeCell ref="E63:G65"/>
    <mergeCell ref="B64:D64"/>
    <mergeCell ref="B65:D65"/>
  </mergeCells>
  <pageMargins left="0.43307086614173229" right="0.31496062992125984" top="0.43307086614173229" bottom="0.62992125984251968" header="0.35433070866141736" footer="0.31496062992125984"/>
  <pageSetup paperSize="9" scale="38" orientation="portrait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ZNT 4198/17T Standard Quotation Document Ver. 2019-09-02&amp;R&amp;"Arial,Bold"_____________________
C&amp;P  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5"/>
  <dimension ref="B1:H281"/>
  <sheetViews>
    <sheetView view="pageBreakPreview" topLeftCell="A266" zoomScale="80" zoomScaleNormal="125" zoomScaleSheetLayoutView="80" zoomScalePageLayoutView="125" workbookViewId="0">
      <selection activeCell="B18" sqref="B18:G22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82"/>
      <c r="C3" s="82"/>
      <c r="D3" s="83"/>
      <c r="E3" s="83"/>
      <c r="F3" s="84"/>
      <c r="G3" s="102"/>
    </row>
    <row r="4" spans="2:8" x14ac:dyDescent="0.6">
      <c r="B4" s="376" t="s">
        <v>8</v>
      </c>
      <c r="C4" s="377"/>
      <c r="D4" s="377"/>
      <c r="E4" s="377"/>
      <c r="F4" s="377"/>
      <c r="G4" s="373" t="str">
        <f>"CHAPTER "&amp;B10</f>
        <v>CHAPTER C4.3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8" ht="12.75" customHeight="1" x14ac:dyDescent="0.6">
      <c r="B6" s="369"/>
      <c r="C6" s="370"/>
      <c r="D6" s="370"/>
      <c r="E6" s="370"/>
      <c r="F6" s="370"/>
      <c r="G6" s="374"/>
      <c r="H6" s="8"/>
    </row>
    <row r="7" spans="2:8" ht="7.5" customHeight="1" x14ac:dyDescent="0.6">
      <c r="B7" s="371"/>
      <c r="C7" s="372"/>
      <c r="D7" s="372"/>
      <c r="E7" s="372"/>
      <c r="F7" s="372"/>
      <c r="G7" s="375"/>
      <c r="H7" s="8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s="9" customFormat="1" x14ac:dyDescent="0.6">
      <c r="B9" s="97"/>
      <c r="C9" s="96"/>
      <c r="D9" s="96"/>
      <c r="E9" s="96"/>
      <c r="F9" s="96"/>
      <c r="G9" s="96"/>
      <c r="H9" s="12"/>
    </row>
    <row r="10" spans="2:8" s="9" customFormat="1" x14ac:dyDescent="0.6">
      <c r="B10" s="77" t="s">
        <v>1357</v>
      </c>
      <c r="C10" s="20" t="s">
        <v>1358</v>
      </c>
      <c r="D10" s="51"/>
      <c r="E10" s="51"/>
      <c r="F10" s="51"/>
      <c r="G10" s="51"/>
      <c r="H10" s="12"/>
    </row>
    <row r="11" spans="2:8" s="9" customFormat="1" x14ac:dyDescent="0.6">
      <c r="B11" s="21"/>
      <c r="C11" s="22"/>
      <c r="D11" s="22"/>
      <c r="E11" s="22"/>
      <c r="F11" s="22"/>
      <c r="G11" s="22"/>
      <c r="H11" s="12"/>
    </row>
    <row r="12" spans="2:8" x14ac:dyDescent="0.6">
      <c r="B12" s="158" t="s">
        <v>1359</v>
      </c>
      <c r="C12" s="67" t="s">
        <v>1360</v>
      </c>
      <c r="D12" s="22"/>
      <c r="E12" s="15"/>
      <c r="F12" s="16"/>
      <c r="G12" s="17" t="str">
        <f t="shared" ref="G12:G43" si="0">IF(D12="","",E12*F12)</f>
        <v/>
      </c>
      <c r="H12" s="18"/>
    </row>
    <row r="13" spans="2:8" x14ac:dyDescent="0.6">
      <c r="B13" s="157"/>
      <c r="C13" s="53"/>
      <c r="D13" s="22"/>
      <c r="E13" s="22"/>
      <c r="F13" s="40"/>
      <c r="G13" s="17" t="str">
        <f t="shared" si="0"/>
        <v/>
      </c>
      <c r="H13" s="41"/>
    </row>
    <row r="14" spans="2:8" ht="26" x14ac:dyDescent="0.6">
      <c r="B14" s="158" t="s">
        <v>1361</v>
      </c>
      <c r="C14" s="16" t="s">
        <v>1362</v>
      </c>
      <c r="D14" s="37" t="s">
        <v>70</v>
      </c>
      <c r="E14" s="22"/>
      <c r="F14" s="40"/>
      <c r="G14" s="17">
        <f t="shared" si="0"/>
        <v>0</v>
      </c>
      <c r="H14" s="41"/>
    </row>
    <row r="15" spans="2:8" x14ac:dyDescent="0.6">
      <c r="B15" s="157"/>
      <c r="C15" s="53"/>
      <c r="D15" s="37"/>
      <c r="E15" s="22"/>
      <c r="F15" s="40"/>
      <c r="G15" s="17" t="str">
        <f t="shared" si="0"/>
        <v/>
      </c>
      <c r="H15" s="41"/>
    </row>
    <row r="16" spans="2:8" x14ac:dyDescent="0.6">
      <c r="B16" s="158" t="s">
        <v>1363</v>
      </c>
      <c r="C16" s="67" t="s">
        <v>1364</v>
      </c>
      <c r="D16" s="37" t="s">
        <v>73</v>
      </c>
      <c r="E16" s="22"/>
      <c r="F16" s="40"/>
      <c r="G16" s="17">
        <f t="shared" si="0"/>
        <v>0</v>
      </c>
      <c r="H16" s="41"/>
    </row>
    <row r="17" spans="2:8" x14ac:dyDescent="0.6">
      <c r="B17" s="157"/>
      <c r="C17" s="53"/>
      <c r="D17" s="37"/>
      <c r="E17" s="23"/>
      <c r="F17" s="24"/>
      <c r="G17" s="17" t="str">
        <f t="shared" si="0"/>
        <v/>
      </c>
      <c r="H17" s="42"/>
    </row>
    <row r="18" spans="2:8" x14ac:dyDescent="0.6">
      <c r="B18" s="158" t="s">
        <v>1365</v>
      </c>
      <c r="C18" s="67" t="s">
        <v>1366</v>
      </c>
      <c r="D18" s="37"/>
      <c r="E18" s="23"/>
      <c r="F18" s="24"/>
      <c r="G18" s="17" t="str">
        <f t="shared" si="0"/>
        <v/>
      </c>
      <c r="H18" s="42"/>
    </row>
    <row r="19" spans="2:8" x14ac:dyDescent="0.6">
      <c r="B19" s="157"/>
      <c r="C19" s="53"/>
      <c r="D19" s="37"/>
      <c r="E19" s="23"/>
      <c r="F19" s="24"/>
      <c r="G19" s="17" t="str">
        <f t="shared" si="0"/>
        <v/>
      </c>
      <c r="H19" s="42"/>
    </row>
    <row r="20" spans="2:8" x14ac:dyDescent="0.6">
      <c r="B20" s="158" t="s">
        <v>1367</v>
      </c>
      <c r="C20" s="67" t="s">
        <v>1368</v>
      </c>
      <c r="D20" s="37" t="s">
        <v>70</v>
      </c>
      <c r="E20" s="23"/>
      <c r="F20" s="40"/>
      <c r="G20" s="17">
        <f t="shared" si="0"/>
        <v>0</v>
      </c>
      <c r="H20" s="41"/>
    </row>
    <row r="21" spans="2:8" x14ac:dyDescent="0.6">
      <c r="B21" s="157"/>
      <c r="C21" s="53"/>
      <c r="D21" s="37"/>
      <c r="E21" s="23"/>
      <c r="F21" s="43"/>
      <c r="G21" s="17" t="str">
        <f t="shared" si="0"/>
        <v/>
      </c>
      <c r="H21" s="41"/>
    </row>
    <row r="22" spans="2:8" x14ac:dyDescent="0.6">
      <c r="B22" s="158" t="s">
        <v>1369</v>
      </c>
      <c r="C22" s="67" t="s">
        <v>1370</v>
      </c>
      <c r="D22" s="37" t="s">
        <v>73</v>
      </c>
      <c r="E22" s="23"/>
      <c r="F22" s="40"/>
      <c r="G22" s="17">
        <f t="shared" si="0"/>
        <v>0</v>
      </c>
      <c r="H22" s="44"/>
    </row>
    <row r="23" spans="2:8" x14ac:dyDescent="0.6">
      <c r="B23" s="157"/>
      <c r="C23" s="53"/>
      <c r="D23" s="37"/>
      <c r="E23" s="22"/>
      <c r="F23" s="38"/>
      <c r="G23" s="17" t="str">
        <f t="shared" si="0"/>
        <v/>
      </c>
      <c r="H23" s="41"/>
    </row>
    <row r="24" spans="2:8" ht="26" x14ac:dyDescent="0.6">
      <c r="B24" s="158" t="s">
        <v>1371</v>
      </c>
      <c r="C24" s="16" t="s">
        <v>1372</v>
      </c>
      <c r="D24" s="22" t="s">
        <v>172</v>
      </c>
      <c r="E24" s="22"/>
      <c r="F24" s="38"/>
      <c r="G24" s="17">
        <f t="shared" si="0"/>
        <v>0</v>
      </c>
      <c r="H24" s="41"/>
    </row>
    <row r="25" spans="2:8" x14ac:dyDescent="0.6">
      <c r="B25" s="50"/>
      <c r="C25" s="14"/>
      <c r="D25" s="22"/>
      <c r="E25" s="22"/>
      <c r="F25" s="38"/>
      <c r="G25" s="17" t="str">
        <f t="shared" si="0"/>
        <v/>
      </c>
      <c r="H25" s="41"/>
    </row>
    <row r="26" spans="2:8" ht="26" x14ac:dyDescent="0.6">
      <c r="B26" s="158" t="s">
        <v>1373</v>
      </c>
      <c r="C26" s="16" t="s">
        <v>1374</v>
      </c>
      <c r="D26" s="22"/>
      <c r="E26" s="22"/>
      <c r="F26" s="38"/>
      <c r="G26" s="17" t="str">
        <f t="shared" si="0"/>
        <v/>
      </c>
      <c r="H26" s="41"/>
    </row>
    <row r="27" spans="2:8" x14ac:dyDescent="0.6">
      <c r="B27" s="157"/>
      <c r="C27" s="14"/>
      <c r="D27" s="22"/>
      <c r="E27" s="22"/>
      <c r="F27" s="38"/>
      <c r="G27" s="17" t="str">
        <f t="shared" si="0"/>
        <v/>
      </c>
      <c r="H27" s="41"/>
    </row>
    <row r="28" spans="2:8" x14ac:dyDescent="0.6">
      <c r="B28" s="158" t="s">
        <v>1375</v>
      </c>
      <c r="C28" s="67" t="s">
        <v>1376</v>
      </c>
      <c r="D28" s="22"/>
      <c r="E28" s="22"/>
      <c r="F28" s="38"/>
      <c r="G28" s="17" t="str">
        <f t="shared" si="0"/>
        <v/>
      </c>
      <c r="H28" s="41"/>
    </row>
    <row r="29" spans="2:8" x14ac:dyDescent="0.6">
      <c r="B29" s="50"/>
      <c r="C29" s="14"/>
      <c r="D29" s="22"/>
      <c r="E29" s="22"/>
      <c r="F29" s="38"/>
      <c r="G29" s="17" t="str">
        <f t="shared" si="0"/>
        <v/>
      </c>
      <c r="H29" s="41"/>
    </row>
    <row r="30" spans="2:8" x14ac:dyDescent="0.6">
      <c r="B30" s="50" t="s">
        <v>1377</v>
      </c>
      <c r="C30" s="67" t="s">
        <v>1378</v>
      </c>
      <c r="D30" s="22" t="s">
        <v>62</v>
      </c>
      <c r="E30" s="22"/>
      <c r="F30" s="38"/>
      <c r="G30" s="17">
        <f t="shared" si="0"/>
        <v>0</v>
      </c>
      <c r="H30" s="41"/>
    </row>
    <row r="31" spans="2:8" x14ac:dyDescent="0.6">
      <c r="B31" s="50"/>
      <c r="C31" s="53"/>
      <c r="D31" s="22"/>
      <c r="E31" s="22"/>
      <c r="F31" s="38"/>
      <c r="G31" s="17" t="str">
        <f t="shared" si="0"/>
        <v/>
      </c>
      <c r="H31" s="41"/>
    </row>
    <row r="32" spans="2:8" x14ac:dyDescent="0.6">
      <c r="B32" s="50" t="s">
        <v>112</v>
      </c>
      <c r="C32" s="67" t="s">
        <v>1379</v>
      </c>
      <c r="D32" s="22" t="s">
        <v>62</v>
      </c>
      <c r="E32" s="22"/>
      <c r="F32" s="38"/>
      <c r="G32" s="17">
        <f t="shared" si="0"/>
        <v>0</v>
      </c>
      <c r="H32" s="41"/>
    </row>
    <row r="33" spans="2:8" x14ac:dyDescent="0.6">
      <c r="B33" s="50"/>
      <c r="C33" s="53"/>
      <c r="D33" s="22"/>
      <c r="E33" s="22"/>
      <c r="F33" s="38"/>
      <c r="G33" s="17" t="str">
        <f t="shared" si="0"/>
        <v/>
      </c>
      <c r="H33" s="41"/>
    </row>
    <row r="34" spans="2:8" x14ac:dyDescent="0.6">
      <c r="B34" s="50" t="s">
        <v>114</v>
      </c>
      <c r="C34" s="67" t="s">
        <v>1380</v>
      </c>
      <c r="D34" s="22" t="s">
        <v>62</v>
      </c>
      <c r="E34" s="22"/>
      <c r="F34" s="38"/>
      <c r="G34" s="17">
        <f t="shared" si="0"/>
        <v>0</v>
      </c>
      <c r="H34" s="41"/>
    </row>
    <row r="35" spans="2:8" x14ac:dyDescent="0.6">
      <c r="B35" s="50"/>
      <c r="C35" s="14"/>
      <c r="D35" s="22"/>
      <c r="E35" s="22"/>
      <c r="F35" s="38"/>
      <c r="G35" s="17" t="str">
        <f t="shared" si="0"/>
        <v/>
      </c>
      <c r="H35" s="41"/>
    </row>
    <row r="36" spans="2:8" x14ac:dyDescent="0.6">
      <c r="B36" s="158" t="s">
        <v>1381</v>
      </c>
      <c r="C36" s="67" t="s">
        <v>1382</v>
      </c>
      <c r="D36" s="22"/>
      <c r="E36" s="22"/>
      <c r="F36" s="38"/>
      <c r="G36" s="17" t="str">
        <f t="shared" si="0"/>
        <v/>
      </c>
      <c r="H36" s="41"/>
    </row>
    <row r="37" spans="2:8" x14ac:dyDescent="0.6">
      <c r="B37" s="50"/>
      <c r="C37" s="14"/>
      <c r="D37" s="22"/>
      <c r="E37" s="22"/>
      <c r="F37" s="38"/>
      <c r="G37" s="17" t="str">
        <f t="shared" si="0"/>
        <v/>
      </c>
      <c r="H37" s="41"/>
    </row>
    <row r="38" spans="2:8" x14ac:dyDescent="0.6">
      <c r="B38" s="50" t="s">
        <v>1377</v>
      </c>
      <c r="C38" s="67" t="s">
        <v>1378</v>
      </c>
      <c r="D38" s="22" t="s">
        <v>62</v>
      </c>
      <c r="E38" s="22"/>
      <c r="F38" s="38"/>
      <c r="G38" s="17">
        <f t="shared" si="0"/>
        <v>0</v>
      </c>
      <c r="H38" s="41"/>
    </row>
    <row r="39" spans="2:8" x14ac:dyDescent="0.6">
      <c r="B39" s="50"/>
      <c r="C39" s="53"/>
      <c r="D39" s="22"/>
      <c r="E39" s="22"/>
      <c r="F39" s="38"/>
      <c r="G39" s="17" t="str">
        <f t="shared" si="0"/>
        <v/>
      </c>
      <c r="H39" s="41"/>
    </row>
    <row r="40" spans="2:8" x14ac:dyDescent="0.6">
      <c r="B40" s="50" t="s">
        <v>112</v>
      </c>
      <c r="C40" s="67" t="s">
        <v>1379</v>
      </c>
      <c r="D40" s="22" t="s">
        <v>62</v>
      </c>
      <c r="E40" s="22"/>
      <c r="F40" s="38"/>
      <c r="G40" s="17">
        <f t="shared" si="0"/>
        <v>0</v>
      </c>
      <c r="H40" s="41"/>
    </row>
    <row r="41" spans="2:8" x14ac:dyDescent="0.6">
      <c r="B41" s="50"/>
      <c r="C41" s="53"/>
      <c r="D41" s="22"/>
      <c r="E41" s="22"/>
      <c r="F41" s="38"/>
      <c r="G41" s="17" t="str">
        <f t="shared" si="0"/>
        <v/>
      </c>
      <c r="H41" s="41"/>
    </row>
    <row r="42" spans="2:8" x14ac:dyDescent="0.6">
      <c r="B42" s="50" t="s">
        <v>114</v>
      </c>
      <c r="C42" s="67" t="s">
        <v>1380</v>
      </c>
      <c r="D42" s="22" t="s">
        <v>62</v>
      </c>
      <c r="E42" s="22"/>
      <c r="F42" s="38"/>
      <c r="G42" s="17">
        <f t="shared" si="0"/>
        <v>0</v>
      </c>
      <c r="H42" s="41"/>
    </row>
    <row r="43" spans="2:8" x14ac:dyDescent="0.6">
      <c r="B43" s="50"/>
      <c r="C43" s="14"/>
      <c r="D43" s="22"/>
      <c r="E43" s="22"/>
      <c r="F43" s="38"/>
      <c r="G43" s="17" t="str">
        <f t="shared" si="0"/>
        <v/>
      </c>
      <c r="H43" s="41"/>
    </row>
    <row r="44" spans="2:8" x14ac:dyDescent="0.6">
      <c r="B44" s="158" t="s">
        <v>1383</v>
      </c>
      <c r="C44" s="67" t="s">
        <v>1384</v>
      </c>
      <c r="D44" s="22"/>
      <c r="E44" s="22"/>
      <c r="F44" s="38"/>
      <c r="G44" s="17" t="str">
        <f t="shared" ref="G44:G64" si="1">IF(D44="","",E44*F44)</f>
        <v/>
      </c>
      <c r="H44" s="41"/>
    </row>
    <row r="45" spans="2:8" x14ac:dyDescent="0.6">
      <c r="B45" s="157"/>
      <c r="C45" s="14"/>
      <c r="D45" s="22"/>
      <c r="E45" s="22"/>
      <c r="F45" s="38"/>
      <c r="G45" s="17" t="str">
        <f t="shared" si="1"/>
        <v/>
      </c>
      <c r="H45" s="41"/>
    </row>
    <row r="46" spans="2:8" x14ac:dyDescent="0.6">
      <c r="B46" s="50" t="s">
        <v>1377</v>
      </c>
      <c r="C46" s="67" t="s">
        <v>1378</v>
      </c>
      <c r="D46" s="22" t="s">
        <v>62</v>
      </c>
      <c r="E46" s="22"/>
      <c r="F46" s="38"/>
      <c r="G46" s="17">
        <f t="shared" si="1"/>
        <v>0</v>
      </c>
      <c r="H46" s="41"/>
    </row>
    <row r="47" spans="2:8" x14ac:dyDescent="0.6">
      <c r="B47" s="50"/>
      <c r="C47" s="53"/>
      <c r="D47" s="22"/>
      <c r="E47" s="22"/>
      <c r="F47" s="38"/>
      <c r="G47" s="17" t="str">
        <f t="shared" si="1"/>
        <v/>
      </c>
      <c r="H47" s="41"/>
    </row>
    <row r="48" spans="2:8" x14ac:dyDescent="0.6">
      <c r="B48" s="50" t="s">
        <v>112</v>
      </c>
      <c r="C48" s="67" t="s">
        <v>1379</v>
      </c>
      <c r="D48" s="22" t="s">
        <v>62</v>
      </c>
      <c r="E48" s="22"/>
      <c r="F48" s="38"/>
      <c r="G48" s="17">
        <f t="shared" si="1"/>
        <v>0</v>
      </c>
      <c r="H48" s="41"/>
    </row>
    <row r="49" spans="2:8" x14ac:dyDescent="0.6">
      <c r="B49" s="50"/>
      <c r="C49" s="53"/>
      <c r="D49" s="22"/>
      <c r="E49" s="22"/>
      <c r="F49" s="38"/>
      <c r="G49" s="17" t="str">
        <f t="shared" si="1"/>
        <v/>
      </c>
      <c r="H49" s="41"/>
    </row>
    <row r="50" spans="2:8" x14ac:dyDescent="0.6">
      <c r="B50" s="50" t="s">
        <v>114</v>
      </c>
      <c r="C50" s="67" t="s">
        <v>1380</v>
      </c>
      <c r="D50" s="22" t="s">
        <v>62</v>
      </c>
      <c r="E50" s="22"/>
      <c r="F50" s="38"/>
      <c r="G50" s="17">
        <f t="shared" si="1"/>
        <v>0</v>
      </c>
      <c r="H50" s="41"/>
    </row>
    <row r="51" spans="2:8" x14ac:dyDescent="0.6">
      <c r="B51" s="50"/>
      <c r="C51" s="14"/>
      <c r="D51" s="22"/>
      <c r="E51" s="22"/>
      <c r="F51" s="38"/>
      <c r="G51" s="17" t="str">
        <f t="shared" si="1"/>
        <v/>
      </c>
      <c r="H51" s="41"/>
    </row>
    <row r="52" spans="2:8" x14ac:dyDescent="0.6">
      <c r="B52" s="158" t="s">
        <v>1385</v>
      </c>
      <c r="C52" s="67" t="s">
        <v>1386</v>
      </c>
      <c r="D52" s="22"/>
      <c r="E52" s="22"/>
      <c r="F52" s="38"/>
      <c r="G52" s="17" t="str">
        <f t="shared" si="1"/>
        <v/>
      </c>
      <c r="H52" s="41"/>
    </row>
    <row r="53" spans="2:8" x14ac:dyDescent="0.6">
      <c r="B53" s="157"/>
      <c r="C53" s="53"/>
      <c r="D53" s="22"/>
      <c r="E53" s="22"/>
      <c r="F53" s="38"/>
      <c r="G53" s="17" t="str">
        <f t="shared" si="1"/>
        <v/>
      </c>
      <c r="H53" s="41"/>
    </row>
    <row r="54" spans="2:8" ht="26" x14ac:dyDescent="0.6">
      <c r="B54" s="158" t="s">
        <v>1387</v>
      </c>
      <c r="C54" s="16" t="s">
        <v>1388</v>
      </c>
      <c r="D54" s="37" t="s">
        <v>90</v>
      </c>
      <c r="E54" s="22"/>
      <c r="F54" s="38"/>
      <c r="G54" s="17">
        <f t="shared" si="1"/>
        <v>0</v>
      </c>
      <c r="H54" s="41"/>
    </row>
    <row r="55" spans="2:8" x14ac:dyDescent="0.6">
      <c r="B55" s="157"/>
      <c r="C55" s="53"/>
      <c r="D55" s="22"/>
      <c r="E55" s="22"/>
      <c r="F55" s="38"/>
      <c r="G55" s="17" t="str">
        <f t="shared" si="1"/>
        <v/>
      </c>
      <c r="H55" s="41"/>
    </row>
    <row r="56" spans="2:8" ht="26" x14ac:dyDescent="0.6">
      <c r="B56" s="158" t="s">
        <v>1389</v>
      </c>
      <c r="C56" s="16" t="s">
        <v>1390</v>
      </c>
      <c r="D56" s="37" t="s">
        <v>90</v>
      </c>
      <c r="E56" s="22"/>
      <c r="F56" s="38"/>
      <c r="G56" s="17">
        <f t="shared" si="1"/>
        <v>0</v>
      </c>
      <c r="H56" s="41"/>
    </row>
    <row r="57" spans="2:8" x14ac:dyDescent="0.6">
      <c r="B57" s="50"/>
      <c r="C57" s="14"/>
      <c r="D57" s="22"/>
      <c r="E57" s="22"/>
      <c r="F57" s="38"/>
      <c r="G57" s="17" t="str">
        <f t="shared" si="1"/>
        <v/>
      </c>
      <c r="H57" s="41"/>
    </row>
    <row r="58" spans="2:8" ht="39" x14ac:dyDescent="0.6">
      <c r="B58" s="158" t="s">
        <v>1391</v>
      </c>
      <c r="C58" s="16" t="s">
        <v>1392</v>
      </c>
      <c r="D58" s="22"/>
      <c r="E58" s="22"/>
      <c r="F58" s="38"/>
      <c r="G58" s="17" t="str">
        <f t="shared" si="1"/>
        <v/>
      </c>
      <c r="H58" s="41"/>
    </row>
    <row r="59" spans="2:8" x14ac:dyDescent="0.6">
      <c r="B59" s="157"/>
      <c r="C59" s="14"/>
      <c r="D59" s="22"/>
      <c r="E59" s="22"/>
      <c r="F59" s="38"/>
      <c r="G59" s="17" t="str">
        <f t="shared" si="1"/>
        <v/>
      </c>
      <c r="H59" s="41"/>
    </row>
    <row r="60" spans="2:8" ht="15.5" x14ac:dyDescent="0.6">
      <c r="B60" s="158" t="s">
        <v>1393</v>
      </c>
      <c r="C60" s="67" t="s">
        <v>556</v>
      </c>
      <c r="D60" s="22" t="s">
        <v>49</v>
      </c>
      <c r="E60" s="22"/>
      <c r="F60" s="38"/>
      <c r="G60" s="17">
        <f t="shared" si="1"/>
        <v>0</v>
      </c>
      <c r="H60" s="41"/>
    </row>
    <row r="61" spans="2:8" x14ac:dyDescent="0.6">
      <c r="B61" s="157"/>
      <c r="C61" s="53"/>
      <c r="D61" s="22"/>
      <c r="E61" s="22"/>
      <c r="F61" s="38"/>
      <c r="G61" s="17" t="str">
        <f t="shared" si="1"/>
        <v/>
      </c>
      <c r="H61" s="41"/>
    </row>
    <row r="62" spans="2:8" ht="15.5" x14ac:dyDescent="0.6">
      <c r="B62" s="158" t="s">
        <v>1394</v>
      </c>
      <c r="C62" s="67" t="s">
        <v>557</v>
      </c>
      <c r="D62" s="22" t="s">
        <v>49</v>
      </c>
      <c r="E62" s="22"/>
      <c r="F62" s="38"/>
      <c r="G62" s="17">
        <f t="shared" si="1"/>
        <v>0</v>
      </c>
      <c r="H62" s="41"/>
    </row>
    <row r="63" spans="2:8" x14ac:dyDescent="0.6">
      <c r="B63" s="157"/>
      <c r="C63" s="53"/>
      <c r="D63" s="22"/>
      <c r="E63" s="22"/>
      <c r="F63" s="38"/>
      <c r="G63" s="17" t="str">
        <f t="shared" si="1"/>
        <v/>
      </c>
      <c r="H63" s="41"/>
    </row>
    <row r="64" spans="2:8" ht="15.5" x14ac:dyDescent="0.6">
      <c r="B64" s="158" t="s">
        <v>1395</v>
      </c>
      <c r="C64" s="67" t="s">
        <v>1396</v>
      </c>
      <c r="D64" s="22" t="s">
        <v>49</v>
      </c>
      <c r="E64" s="22"/>
      <c r="F64" s="38"/>
      <c r="G64" s="17">
        <f t="shared" si="1"/>
        <v>0</v>
      </c>
      <c r="H64" s="41"/>
    </row>
    <row r="65" spans="2:8" x14ac:dyDescent="0.6">
      <c r="B65" s="158"/>
      <c r="C65" s="67"/>
      <c r="D65" s="22"/>
      <c r="E65" s="22"/>
      <c r="F65" s="38"/>
      <c r="G65" s="17"/>
      <c r="H65" s="41"/>
    </row>
    <row r="66" spans="2:8" x14ac:dyDescent="0.6">
      <c r="B66" s="158"/>
      <c r="C66" s="67"/>
      <c r="D66" s="22"/>
      <c r="E66" s="22"/>
      <c r="F66" s="38"/>
      <c r="G66" s="17"/>
      <c r="H66" s="41"/>
    </row>
    <row r="67" spans="2:8" x14ac:dyDescent="0.6">
      <c r="B67" s="158"/>
      <c r="C67" s="67"/>
      <c r="D67" s="22"/>
      <c r="E67" s="22"/>
      <c r="F67" s="38"/>
      <c r="G67" s="17"/>
      <c r="H67" s="41"/>
    </row>
    <row r="68" spans="2:8" x14ac:dyDescent="0.6">
      <c r="B68" s="158"/>
      <c r="C68" s="67"/>
      <c r="D68" s="22"/>
      <c r="E68" s="22"/>
      <c r="F68" s="38"/>
      <c r="G68" s="17"/>
      <c r="H68" s="41"/>
    </row>
    <row r="69" spans="2:8" x14ac:dyDescent="0.6">
      <c r="B69" s="158"/>
      <c r="C69" s="67"/>
      <c r="D69" s="22"/>
      <c r="E69" s="22"/>
      <c r="F69" s="38"/>
      <c r="G69" s="17"/>
      <c r="H69" s="41"/>
    </row>
    <row r="70" spans="2:8" x14ac:dyDescent="0.6">
      <c r="B70" s="158"/>
      <c r="C70" s="67"/>
      <c r="D70" s="22"/>
      <c r="E70" s="22"/>
      <c r="F70" s="38"/>
      <c r="G70" s="17"/>
      <c r="H70" s="41"/>
    </row>
    <row r="71" spans="2:8" x14ac:dyDescent="0.6">
      <c r="B71" s="158"/>
      <c r="C71" s="67"/>
      <c r="D71" s="22"/>
      <c r="E71" s="22"/>
      <c r="F71" s="38"/>
      <c r="G71" s="17"/>
      <c r="H71" s="41"/>
    </row>
    <row r="72" spans="2:8" x14ac:dyDescent="0.6">
      <c r="B72" s="158"/>
      <c r="C72" s="67"/>
      <c r="D72" s="22"/>
      <c r="E72" s="22"/>
      <c r="F72" s="38"/>
      <c r="G72" s="17" t="str">
        <f>IF(D72="","",E72*F72)</f>
        <v/>
      </c>
      <c r="H72" s="41"/>
    </row>
    <row r="73" spans="2:8" s="28" customFormat="1" ht="19.5" customHeight="1" x14ac:dyDescent="0.6">
      <c r="B73" s="154" t="str">
        <f>$B$10</f>
        <v>C4.3</v>
      </c>
      <c r="C73" s="30" t="s">
        <v>78</v>
      </c>
      <c r="D73" s="31"/>
      <c r="E73" s="32"/>
      <c r="F73" s="31"/>
      <c r="G73" s="33">
        <f>SUM(G9:G72)</f>
        <v>0</v>
      </c>
      <c r="H73" s="34"/>
    </row>
    <row r="74" spans="2:8" x14ac:dyDescent="0.6">
      <c r="B74" s="367" t="str">
        <f>Client1</f>
        <v>Province of KwaZulu-Natal</v>
      </c>
      <c r="C74" s="367"/>
      <c r="D74" s="367"/>
      <c r="E74" s="365" t="str">
        <f>"Contract No. "&amp;ContractNo</f>
        <v>Contract No. ZNB00904/00000/00/HOD/INF/21/T</v>
      </c>
      <c r="F74" s="365"/>
      <c r="G74" s="365"/>
    </row>
    <row r="75" spans="2:8" x14ac:dyDescent="0.6">
      <c r="B75" s="367" t="str">
        <f>Client2</f>
        <v>Department of Transport</v>
      </c>
      <c r="C75" s="367"/>
      <c r="D75" s="367"/>
      <c r="E75" s="365"/>
      <c r="F75" s="365"/>
      <c r="G75" s="365"/>
    </row>
    <row r="76" spans="2:8" x14ac:dyDescent="0.6">
      <c r="B76" s="368"/>
      <c r="C76" s="368"/>
      <c r="D76" s="368"/>
      <c r="E76" s="366"/>
      <c r="F76" s="366"/>
      <c r="G76" s="366"/>
    </row>
    <row r="77" spans="2:8" x14ac:dyDescent="0.6">
      <c r="B77" s="376" t="s">
        <v>8</v>
      </c>
      <c r="C77" s="377"/>
      <c r="D77" s="377"/>
      <c r="E77" s="377"/>
      <c r="F77" s="377"/>
      <c r="G77" s="378" t="str">
        <f>$G$4</f>
        <v>CHAPTER C4.3</v>
      </c>
      <c r="H77" s="6"/>
    </row>
    <row r="78" spans="2:8" x14ac:dyDescent="0.6">
      <c r="B78" s="369" t="str">
        <f>ContractDescription</f>
        <v>THE CONSTRUCTION OF THE LOVU RIVER PEDESTRIAN BRIDGE NO.3383 IN THE DURBAN REGION</v>
      </c>
      <c r="C78" s="370"/>
      <c r="D78" s="370"/>
      <c r="E78" s="370"/>
      <c r="F78" s="370"/>
      <c r="G78" s="365"/>
      <c r="H78" s="8"/>
    </row>
    <row r="79" spans="2:8" x14ac:dyDescent="0.6">
      <c r="B79" s="369"/>
      <c r="C79" s="370"/>
      <c r="D79" s="370"/>
      <c r="E79" s="370"/>
      <c r="F79" s="370"/>
      <c r="G79" s="365"/>
      <c r="H79" s="8"/>
    </row>
    <row r="80" spans="2:8" x14ac:dyDescent="0.6">
      <c r="B80" s="371"/>
      <c r="C80" s="372"/>
      <c r="D80" s="372"/>
      <c r="E80" s="372"/>
      <c r="F80" s="372"/>
      <c r="G80" s="366"/>
      <c r="H80" s="8"/>
    </row>
    <row r="81" spans="2:8" s="9" customFormat="1" ht="24.95" customHeight="1" x14ac:dyDescent="0.6">
      <c r="B81" s="79" t="s">
        <v>9</v>
      </c>
      <c r="C81" s="11" t="s">
        <v>10</v>
      </c>
      <c r="D81" s="11" t="s">
        <v>11</v>
      </c>
      <c r="E81" s="11" t="s">
        <v>12</v>
      </c>
      <c r="F81" s="11" t="s">
        <v>13</v>
      </c>
      <c r="G81" s="11" t="s">
        <v>14</v>
      </c>
      <c r="H81" s="12"/>
    </row>
    <row r="82" spans="2:8" s="28" customFormat="1" ht="19.5" customHeight="1" x14ac:dyDescent="0.6">
      <c r="B82" s="85"/>
      <c r="C82" s="30" t="s">
        <v>79</v>
      </c>
      <c r="D82" s="31"/>
      <c r="E82" s="32"/>
      <c r="F82" s="31"/>
      <c r="G82" s="33">
        <f>G73</f>
        <v>0</v>
      </c>
      <c r="H82" s="34"/>
    </row>
    <row r="83" spans="2:8" x14ac:dyDescent="0.6">
      <c r="B83" s="158"/>
      <c r="C83" s="67"/>
      <c r="D83" s="22"/>
      <c r="E83" s="22"/>
      <c r="F83" s="38"/>
      <c r="G83" s="17"/>
      <c r="H83" s="41"/>
    </row>
    <row r="84" spans="2:8" ht="39" x14ac:dyDescent="0.6">
      <c r="B84" s="158" t="s">
        <v>1397</v>
      </c>
      <c r="C84" s="16" t="s">
        <v>1398</v>
      </c>
      <c r="D84" s="22"/>
      <c r="E84" s="22"/>
      <c r="F84" s="38"/>
      <c r="G84" s="17" t="str">
        <f t="shared" ref="G84:G115" si="2">IF(D84="","",E84*F84)</f>
        <v/>
      </c>
      <c r="H84" s="41"/>
    </row>
    <row r="85" spans="2:8" x14ac:dyDescent="0.6">
      <c r="B85" s="157"/>
      <c r="C85" s="53"/>
      <c r="D85" s="22"/>
      <c r="E85" s="22"/>
      <c r="F85" s="38"/>
      <c r="G85" s="17" t="str">
        <f t="shared" si="2"/>
        <v/>
      </c>
      <c r="H85" s="41"/>
    </row>
    <row r="86" spans="2:8" ht="15.5" x14ac:dyDescent="0.6">
      <c r="B86" s="158" t="s">
        <v>1399</v>
      </c>
      <c r="C86" s="67" t="s">
        <v>556</v>
      </c>
      <c r="D86" s="22" t="s">
        <v>49</v>
      </c>
      <c r="E86" s="22"/>
      <c r="F86" s="38"/>
      <c r="G86" s="17">
        <f t="shared" si="2"/>
        <v>0</v>
      </c>
      <c r="H86" s="41"/>
    </row>
    <row r="87" spans="2:8" x14ac:dyDescent="0.6">
      <c r="B87" s="157"/>
      <c r="C87" s="53"/>
      <c r="D87" s="22"/>
      <c r="E87" s="22"/>
      <c r="F87" s="38"/>
      <c r="G87" s="17" t="str">
        <f t="shared" si="2"/>
        <v/>
      </c>
      <c r="H87" s="41"/>
    </row>
    <row r="88" spans="2:8" ht="15.5" x14ac:dyDescent="0.6">
      <c r="B88" s="158" t="s">
        <v>1400</v>
      </c>
      <c r="C88" s="67" t="s">
        <v>557</v>
      </c>
      <c r="D88" s="22" t="s">
        <v>49</v>
      </c>
      <c r="E88" s="22"/>
      <c r="F88" s="38"/>
      <c r="G88" s="17">
        <f t="shared" si="2"/>
        <v>0</v>
      </c>
      <c r="H88" s="41"/>
    </row>
    <row r="89" spans="2:8" x14ac:dyDescent="0.6">
      <c r="B89" s="157"/>
      <c r="C89" s="53"/>
      <c r="D89" s="22"/>
      <c r="E89" s="22"/>
      <c r="F89" s="38"/>
      <c r="G89" s="17" t="str">
        <f t="shared" si="2"/>
        <v/>
      </c>
      <c r="H89" s="41"/>
    </row>
    <row r="90" spans="2:8" ht="15.5" x14ac:dyDescent="0.6">
      <c r="B90" s="158" t="s">
        <v>1401</v>
      </c>
      <c r="C90" s="67" t="s">
        <v>1396</v>
      </c>
      <c r="D90" s="22" t="s">
        <v>49</v>
      </c>
      <c r="E90" s="22"/>
      <c r="F90" s="38"/>
      <c r="G90" s="17">
        <f t="shared" si="2"/>
        <v>0</v>
      </c>
      <c r="H90" s="41"/>
    </row>
    <row r="91" spans="2:8" x14ac:dyDescent="0.6">
      <c r="B91" s="50"/>
      <c r="C91" s="14"/>
      <c r="D91" s="22"/>
      <c r="E91" s="22"/>
      <c r="F91" s="38"/>
      <c r="G91" s="17" t="str">
        <f t="shared" si="2"/>
        <v/>
      </c>
      <c r="H91" s="41"/>
    </row>
    <row r="92" spans="2:8" x14ac:dyDescent="0.6">
      <c r="B92" s="158" t="s">
        <v>1402</v>
      </c>
      <c r="C92" s="67" t="s">
        <v>1403</v>
      </c>
      <c r="D92" s="22"/>
      <c r="E92" s="22"/>
      <c r="F92" s="38"/>
      <c r="G92" s="17" t="str">
        <f t="shared" si="2"/>
        <v/>
      </c>
      <c r="H92" s="41"/>
    </row>
    <row r="93" spans="2:8" x14ac:dyDescent="0.6">
      <c r="B93" s="157"/>
      <c r="C93" s="53"/>
      <c r="D93" s="22"/>
      <c r="E93" s="22"/>
      <c r="F93" s="38"/>
      <c r="G93" s="17" t="str">
        <f t="shared" si="2"/>
        <v/>
      </c>
      <c r="H93" s="41"/>
    </row>
    <row r="94" spans="2:8" ht="15.5" x14ac:dyDescent="0.6">
      <c r="B94" s="158" t="s">
        <v>1404</v>
      </c>
      <c r="C94" s="67" t="s">
        <v>1405</v>
      </c>
      <c r="D94" s="22" t="s">
        <v>49</v>
      </c>
      <c r="E94" s="22"/>
      <c r="F94" s="38"/>
      <c r="G94" s="17">
        <f t="shared" si="2"/>
        <v>0</v>
      </c>
      <c r="H94" s="41"/>
    </row>
    <row r="95" spans="2:8" x14ac:dyDescent="0.6">
      <c r="B95" s="157"/>
      <c r="C95" s="53"/>
      <c r="D95" s="22"/>
      <c r="E95" s="22"/>
      <c r="F95" s="38"/>
      <c r="G95" s="17" t="str">
        <f t="shared" si="2"/>
        <v/>
      </c>
      <c r="H95" s="41"/>
    </row>
    <row r="96" spans="2:8" ht="15.5" x14ac:dyDescent="0.6">
      <c r="B96" s="158" t="s">
        <v>1406</v>
      </c>
      <c r="C96" s="67" t="s">
        <v>1407</v>
      </c>
      <c r="D96" s="22" t="s">
        <v>49</v>
      </c>
      <c r="E96" s="22"/>
      <c r="F96" s="38"/>
      <c r="G96" s="17">
        <f t="shared" si="2"/>
        <v>0</v>
      </c>
      <c r="H96" s="41"/>
    </row>
    <row r="97" spans="2:8" x14ac:dyDescent="0.6">
      <c r="B97" s="157"/>
      <c r="C97" s="53"/>
      <c r="D97" s="22"/>
      <c r="E97" s="22"/>
      <c r="F97" s="38"/>
      <c r="G97" s="17" t="str">
        <f t="shared" si="2"/>
        <v/>
      </c>
      <c r="H97" s="41"/>
    </row>
    <row r="98" spans="2:8" ht="15.5" x14ac:dyDescent="0.6">
      <c r="B98" s="158" t="s">
        <v>1408</v>
      </c>
      <c r="C98" s="67" t="s">
        <v>1409</v>
      </c>
      <c r="D98" s="22" t="s">
        <v>49</v>
      </c>
      <c r="E98" s="22"/>
      <c r="F98" s="38"/>
      <c r="G98" s="17">
        <f t="shared" si="2"/>
        <v>0</v>
      </c>
      <c r="H98" s="41"/>
    </row>
    <row r="99" spans="2:8" x14ac:dyDescent="0.6">
      <c r="B99" s="50"/>
      <c r="C99" s="14"/>
      <c r="D99" s="22"/>
      <c r="E99" s="22"/>
      <c r="F99" s="38"/>
      <c r="G99" s="17" t="str">
        <f t="shared" si="2"/>
        <v/>
      </c>
      <c r="H99" s="41"/>
    </row>
    <row r="100" spans="2:8" ht="26" x14ac:dyDescent="0.6">
      <c r="B100" s="158" t="s">
        <v>1410</v>
      </c>
      <c r="C100" s="16" t="s">
        <v>1411</v>
      </c>
      <c r="D100" s="22"/>
      <c r="E100" s="22"/>
      <c r="F100" s="38"/>
      <c r="G100" s="17" t="str">
        <f t="shared" si="2"/>
        <v/>
      </c>
      <c r="H100" s="41"/>
    </row>
    <row r="101" spans="2:8" x14ac:dyDescent="0.6">
      <c r="B101" s="157"/>
      <c r="C101" s="53"/>
      <c r="D101" s="22"/>
      <c r="E101" s="22"/>
      <c r="F101" s="38"/>
      <c r="G101" s="17" t="str">
        <f t="shared" si="2"/>
        <v/>
      </c>
      <c r="H101" s="41"/>
    </row>
    <row r="102" spans="2:8" ht="15.5" x14ac:dyDescent="0.6">
      <c r="B102" s="158" t="s">
        <v>1412</v>
      </c>
      <c r="C102" s="67" t="s">
        <v>1413</v>
      </c>
      <c r="D102" s="22" t="s">
        <v>49</v>
      </c>
      <c r="E102" s="22"/>
      <c r="F102" s="38"/>
      <c r="G102" s="17">
        <f t="shared" si="2"/>
        <v>0</v>
      </c>
      <c r="H102" s="41"/>
    </row>
    <row r="103" spans="2:8" x14ac:dyDescent="0.6">
      <c r="B103" s="157"/>
      <c r="C103" s="53"/>
      <c r="D103" s="22"/>
      <c r="E103" s="22"/>
      <c r="F103" s="38"/>
      <c r="G103" s="17" t="str">
        <f t="shared" si="2"/>
        <v/>
      </c>
      <c r="H103" s="41"/>
    </row>
    <row r="104" spans="2:8" ht="15.5" x14ac:dyDescent="0.6">
      <c r="B104" s="158" t="s">
        <v>1414</v>
      </c>
      <c r="C104" s="67" t="s">
        <v>1415</v>
      </c>
      <c r="D104" s="22" t="s">
        <v>49</v>
      </c>
      <c r="E104" s="22"/>
      <c r="F104" s="38"/>
      <c r="G104" s="17">
        <f t="shared" si="2"/>
        <v>0</v>
      </c>
      <c r="H104" s="41"/>
    </row>
    <row r="105" spans="2:8" x14ac:dyDescent="0.6">
      <c r="B105" s="157"/>
      <c r="C105" s="53"/>
      <c r="D105" s="22"/>
      <c r="E105" s="22"/>
      <c r="F105" s="38"/>
      <c r="G105" s="17" t="str">
        <f t="shared" si="2"/>
        <v/>
      </c>
      <c r="H105" s="41"/>
    </row>
    <row r="106" spans="2:8" ht="15.5" x14ac:dyDescent="0.6">
      <c r="B106" s="158" t="s">
        <v>1416</v>
      </c>
      <c r="C106" s="67" t="s">
        <v>1407</v>
      </c>
      <c r="D106" s="22" t="s">
        <v>49</v>
      </c>
      <c r="E106" s="22"/>
      <c r="F106" s="38"/>
      <c r="G106" s="17">
        <f t="shared" si="2"/>
        <v>0</v>
      </c>
      <c r="H106" s="41"/>
    </row>
    <row r="107" spans="2:8" x14ac:dyDescent="0.6">
      <c r="B107" s="157"/>
      <c r="C107" s="53"/>
      <c r="D107" s="22"/>
      <c r="E107" s="22"/>
      <c r="F107" s="38"/>
      <c r="G107" s="17" t="str">
        <f t="shared" si="2"/>
        <v/>
      </c>
      <c r="H107" s="41"/>
    </row>
    <row r="108" spans="2:8" ht="15.5" x14ac:dyDescent="0.6">
      <c r="B108" s="158" t="s">
        <v>1417</v>
      </c>
      <c r="C108" s="67" t="s">
        <v>1418</v>
      </c>
      <c r="D108" s="22" t="s">
        <v>49</v>
      </c>
      <c r="E108" s="22"/>
      <c r="F108" s="38"/>
      <c r="G108" s="17">
        <f t="shared" si="2"/>
        <v>0</v>
      </c>
      <c r="H108" s="41"/>
    </row>
    <row r="109" spans="2:8" x14ac:dyDescent="0.6">
      <c r="B109" s="157"/>
      <c r="C109" s="53"/>
      <c r="D109" s="22"/>
      <c r="E109" s="22"/>
      <c r="F109" s="38"/>
      <c r="G109" s="17" t="str">
        <f t="shared" si="2"/>
        <v/>
      </c>
      <c r="H109" s="41"/>
    </row>
    <row r="110" spans="2:8" ht="15.5" x14ac:dyDescent="0.6">
      <c r="B110" s="158" t="s">
        <v>1419</v>
      </c>
      <c r="C110" s="67" t="s">
        <v>1420</v>
      </c>
      <c r="D110" s="22" t="s">
        <v>49</v>
      </c>
      <c r="E110" s="22"/>
      <c r="F110" s="38"/>
      <c r="G110" s="17">
        <f t="shared" si="2"/>
        <v>0</v>
      </c>
      <c r="H110" s="41"/>
    </row>
    <row r="111" spans="2:8" x14ac:dyDescent="0.6">
      <c r="B111" s="50"/>
      <c r="C111" s="14"/>
      <c r="D111" s="22"/>
      <c r="E111" s="22"/>
      <c r="F111" s="38"/>
      <c r="G111" s="17" t="str">
        <f t="shared" si="2"/>
        <v/>
      </c>
      <c r="H111" s="41"/>
    </row>
    <row r="112" spans="2:8" ht="26" x14ac:dyDescent="0.6">
      <c r="B112" s="158" t="s">
        <v>1421</v>
      </c>
      <c r="C112" s="16" t="s">
        <v>1422</v>
      </c>
      <c r="D112" s="22"/>
      <c r="E112" s="22"/>
      <c r="F112" s="38"/>
      <c r="G112" s="17" t="str">
        <f t="shared" si="2"/>
        <v/>
      </c>
      <c r="H112" s="41"/>
    </row>
    <row r="113" spans="2:8" x14ac:dyDescent="0.6">
      <c r="B113" s="157"/>
      <c r="C113" s="53"/>
      <c r="D113" s="22"/>
      <c r="E113" s="22"/>
      <c r="F113" s="38"/>
      <c r="G113" s="17" t="str">
        <f t="shared" si="2"/>
        <v/>
      </c>
      <c r="H113" s="41"/>
    </row>
    <row r="114" spans="2:8" ht="15.5" x14ac:dyDescent="0.6">
      <c r="B114" s="158" t="s">
        <v>1423</v>
      </c>
      <c r="C114" s="67" t="s">
        <v>1413</v>
      </c>
      <c r="D114" s="22" t="s">
        <v>49</v>
      </c>
      <c r="E114" s="22"/>
      <c r="F114" s="38"/>
      <c r="G114" s="17">
        <f t="shared" si="2"/>
        <v>0</v>
      </c>
      <c r="H114" s="41"/>
    </row>
    <row r="115" spans="2:8" x14ac:dyDescent="0.6">
      <c r="B115" s="157"/>
      <c r="C115" s="53"/>
      <c r="D115" s="22"/>
      <c r="E115" s="22"/>
      <c r="F115" s="38"/>
      <c r="G115" s="17" t="str">
        <f t="shared" si="2"/>
        <v/>
      </c>
      <c r="H115" s="41"/>
    </row>
    <row r="116" spans="2:8" ht="15.5" x14ac:dyDescent="0.6">
      <c r="B116" s="158" t="s">
        <v>1424</v>
      </c>
      <c r="C116" s="67" t="s">
        <v>1415</v>
      </c>
      <c r="D116" s="22" t="s">
        <v>49</v>
      </c>
      <c r="E116" s="22"/>
      <c r="F116" s="38"/>
      <c r="G116" s="17">
        <f t="shared" ref="G116:G136" si="3">IF(D116="","",E116*F116)</f>
        <v>0</v>
      </c>
      <c r="H116" s="41"/>
    </row>
    <row r="117" spans="2:8" x14ac:dyDescent="0.6">
      <c r="B117" s="157"/>
      <c r="C117" s="53"/>
      <c r="D117" s="22"/>
      <c r="E117" s="22"/>
      <c r="F117" s="38"/>
      <c r="G117" s="17" t="str">
        <f t="shared" si="3"/>
        <v/>
      </c>
      <c r="H117" s="41"/>
    </row>
    <row r="118" spans="2:8" ht="15.5" x14ac:dyDescent="0.6">
      <c r="B118" s="158" t="s">
        <v>1425</v>
      </c>
      <c r="C118" s="67" t="s">
        <v>1407</v>
      </c>
      <c r="D118" s="22" t="s">
        <v>49</v>
      </c>
      <c r="E118" s="22"/>
      <c r="F118" s="38"/>
      <c r="G118" s="17">
        <f t="shared" si="3"/>
        <v>0</v>
      </c>
      <c r="H118" s="41"/>
    </row>
    <row r="119" spans="2:8" x14ac:dyDescent="0.6">
      <c r="B119" s="157"/>
      <c r="C119" s="53"/>
      <c r="D119" s="22"/>
      <c r="E119" s="22"/>
      <c r="F119" s="38"/>
      <c r="G119" s="17" t="str">
        <f t="shared" si="3"/>
        <v/>
      </c>
      <c r="H119" s="41"/>
    </row>
    <row r="120" spans="2:8" ht="15.5" x14ac:dyDescent="0.6">
      <c r="B120" s="158" t="s">
        <v>1426</v>
      </c>
      <c r="C120" s="67" t="s">
        <v>1418</v>
      </c>
      <c r="D120" s="22" t="s">
        <v>49</v>
      </c>
      <c r="E120" s="22"/>
      <c r="F120" s="38"/>
      <c r="G120" s="17">
        <f t="shared" si="3"/>
        <v>0</v>
      </c>
      <c r="H120" s="41"/>
    </row>
    <row r="121" spans="2:8" x14ac:dyDescent="0.6">
      <c r="B121" s="50"/>
      <c r="C121" s="14"/>
      <c r="D121" s="22"/>
      <c r="E121" s="22"/>
      <c r="F121" s="38"/>
      <c r="G121" s="17" t="str">
        <f t="shared" si="3"/>
        <v/>
      </c>
      <c r="H121" s="41"/>
    </row>
    <row r="122" spans="2:8" ht="26" x14ac:dyDescent="0.6">
      <c r="B122" s="50" t="s">
        <v>1427</v>
      </c>
      <c r="C122" s="13" t="s">
        <v>1428</v>
      </c>
      <c r="D122" s="22" t="s">
        <v>49</v>
      </c>
      <c r="E122" s="22"/>
      <c r="F122" s="38"/>
      <c r="G122" s="17">
        <f t="shared" si="3"/>
        <v>0</v>
      </c>
      <c r="H122" s="41"/>
    </row>
    <row r="123" spans="2:8" x14ac:dyDescent="0.6">
      <c r="B123" s="157"/>
      <c r="C123" s="14"/>
      <c r="D123" s="22"/>
      <c r="E123" s="22"/>
      <c r="F123" s="38"/>
      <c r="G123" s="17" t="str">
        <f t="shared" si="3"/>
        <v/>
      </c>
      <c r="H123" s="41"/>
    </row>
    <row r="124" spans="2:8" ht="26" x14ac:dyDescent="0.6">
      <c r="B124" s="158" t="s">
        <v>1429</v>
      </c>
      <c r="C124" s="16" t="s">
        <v>1430</v>
      </c>
      <c r="D124" s="22"/>
      <c r="E124" s="22"/>
      <c r="F124" s="38"/>
      <c r="G124" s="17" t="str">
        <f t="shared" si="3"/>
        <v/>
      </c>
      <c r="H124" s="41"/>
    </row>
    <row r="125" spans="2:8" x14ac:dyDescent="0.6">
      <c r="B125" s="157"/>
      <c r="C125" s="53"/>
      <c r="D125" s="22"/>
      <c r="E125" s="22"/>
      <c r="F125" s="38"/>
      <c r="G125" s="17" t="str">
        <f t="shared" si="3"/>
        <v/>
      </c>
      <c r="H125" s="41"/>
    </row>
    <row r="126" spans="2:8" x14ac:dyDescent="0.6">
      <c r="B126" s="158" t="s">
        <v>1431</v>
      </c>
      <c r="C126" s="67" t="s">
        <v>1432</v>
      </c>
      <c r="D126" s="22"/>
      <c r="E126" s="22"/>
      <c r="F126" s="38"/>
      <c r="G126" s="17" t="str">
        <f t="shared" si="3"/>
        <v/>
      </c>
      <c r="H126" s="41"/>
    </row>
    <row r="127" spans="2:8" x14ac:dyDescent="0.6">
      <c r="B127" s="50"/>
      <c r="C127" s="14"/>
      <c r="D127" s="22"/>
      <c r="E127" s="22"/>
      <c r="F127" s="38"/>
      <c r="G127" s="17" t="str">
        <f t="shared" si="3"/>
        <v/>
      </c>
      <c r="H127" s="41"/>
    </row>
    <row r="128" spans="2:8" ht="15.5" x14ac:dyDescent="0.6">
      <c r="B128" s="50" t="s">
        <v>1377</v>
      </c>
      <c r="C128" s="67" t="s">
        <v>1433</v>
      </c>
      <c r="D128" s="22" t="s">
        <v>49</v>
      </c>
      <c r="E128" s="22"/>
      <c r="F128" s="38"/>
      <c r="G128" s="17">
        <f t="shared" si="3"/>
        <v>0</v>
      </c>
      <c r="H128" s="41"/>
    </row>
    <row r="129" spans="2:8" x14ac:dyDescent="0.6">
      <c r="B129" s="50"/>
      <c r="C129" s="53"/>
      <c r="D129" s="22"/>
      <c r="E129" s="22"/>
      <c r="F129" s="38"/>
      <c r="G129" s="17" t="str">
        <f t="shared" si="3"/>
        <v/>
      </c>
      <c r="H129" s="41"/>
    </row>
    <row r="130" spans="2:8" ht="15.5" x14ac:dyDescent="0.6">
      <c r="B130" s="50" t="s">
        <v>112</v>
      </c>
      <c r="C130" s="67" t="s">
        <v>1434</v>
      </c>
      <c r="D130" s="22" t="s">
        <v>49</v>
      </c>
      <c r="E130" s="22"/>
      <c r="F130" s="38"/>
      <c r="G130" s="17">
        <f t="shared" si="3"/>
        <v>0</v>
      </c>
      <c r="H130" s="41"/>
    </row>
    <row r="131" spans="2:8" x14ac:dyDescent="0.6">
      <c r="B131" s="50"/>
      <c r="C131" s="14"/>
      <c r="D131" s="22"/>
      <c r="E131" s="22"/>
      <c r="F131" s="38"/>
      <c r="G131" s="17" t="str">
        <f t="shared" si="3"/>
        <v/>
      </c>
      <c r="H131" s="41"/>
    </row>
    <row r="132" spans="2:8" ht="26" x14ac:dyDescent="0.6">
      <c r="B132" s="158" t="s">
        <v>1435</v>
      </c>
      <c r="C132" s="16" t="s">
        <v>1436</v>
      </c>
      <c r="D132" s="22"/>
      <c r="E132" s="22"/>
      <c r="F132" s="38"/>
      <c r="G132" s="17" t="str">
        <f t="shared" si="3"/>
        <v/>
      </c>
      <c r="H132" s="41"/>
    </row>
    <row r="133" spans="2:8" x14ac:dyDescent="0.6">
      <c r="B133" s="50"/>
      <c r="C133" s="14"/>
      <c r="D133" s="22"/>
      <c r="E133" s="22"/>
      <c r="F133" s="38"/>
      <c r="G133" s="17" t="str">
        <f t="shared" si="3"/>
        <v/>
      </c>
      <c r="H133" s="41"/>
    </row>
    <row r="134" spans="2:8" ht="15.5" x14ac:dyDescent="0.6">
      <c r="B134" s="50" t="s">
        <v>1377</v>
      </c>
      <c r="C134" s="67" t="s">
        <v>1437</v>
      </c>
      <c r="D134" s="22" t="s">
        <v>49</v>
      </c>
      <c r="E134" s="22"/>
      <c r="F134" s="38"/>
      <c r="G134" s="17">
        <f t="shared" si="3"/>
        <v>0</v>
      </c>
      <c r="H134" s="41"/>
    </row>
    <row r="135" spans="2:8" x14ac:dyDescent="0.6">
      <c r="B135" s="50"/>
      <c r="C135" s="53"/>
      <c r="D135" s="22"/>
      <c r="E135" s="22"/>
      <c r="F135" s="38"/>
      <c r="G135" s="17" t="str">
        <f t="shared" si="3"/>
        <v/>
      </c>
      <c r="H135" s="41"/>
    </row>
    <row r="136" spans="2:8" ht="15.5" x14ac:dyDescent="0.6">
      <c r="B136" s="50" t="s">
        <v>112</v>
      </c>
      <c r="C136" s="67" t="s">
        <v>1438</v>
      </c>
      <c r="D136" s="22" t="s">
        <v>49</v>
      </c>
      <c r="E136" s="22"/>
      <c r="F136" s="38"/>
      <c r="G136" s="17">
        <f t="shared" si="3"/>
        <v>0</v>
      </c>
      <c r="H136" s="41"/>
    </row>
    <row r="137" spans="2:8" x14ac:dyDescent="0.6">
      <c r="B137" s="50"/>
      <c r="C137" s="67"/>
      <c r="D137" s="22"/>
      <c r="E137" s="22"/>
      <c r="F137" s="38"/>
      <c r="G137" s="17"/>
      <c r="H137" s="41"/>
    </row>
    <row r="138" spans="2:8" x14ac:dyDescent="0.6">
      <c r="B138" s="50"/>
      <c r="C138" s="67"/>
      <c r="D138" s="22"/>
      <c r="E138" s="22"/>
      <c r="F138" s="38"/>
      <c r="G138" s="17"/>
      <c r="H138" s="41"/>
    </row>
    <row r="139" spans="2:8" x14ac:dyDescent="0.6">
      <c r="B139" s="50"/>
      <c r="C139" s="67"/>
      <c r="D139" s="22"/>
      <c r="E139" s="22"/>
      <c r="F139" s="38"/>
      <c r="G139" s="17"/>
      <c r="H139" s="41"/>
    </row>
    <row r="140" spans="2:8" x14ac:dyDescent="0.6">
      <c r="B140" s="50"/>
      <c r="C140" s="67"/>
      <c r="D140" s="22"/>
      <c r="E140" s="22"/>
      <c r="F140" s="38"/>
      <c r="G140" s="17"/>
      <c r="H140" s="41"/>
    </row>
    <row r="141" spans="2:8" x14ac:dyDescent="0.6">
      <c r="B141" s="50"/>
      <c r="C141" s="67"/>
      <c r="D141" s="22"/>
      <c r="E141" s="22"/>
      <c r="F141" s="38"/>
      <c r="G141" s="17"/>
      <c r="H141" s="41"/>
    </row>
    <row r="142" spans="2:8" x14ac:dyDescent="0.6">
      <c r="B142" s="50"/>
      <c r="C142" s="14"/>
      <c r="D142" s="22"/>
      <c r="E142" s="22"/>
      <c r="F142" s="38"/>
      <c r="G142" s="17" t="str">
        <f>IF(D142="","",E142*F142)</f>
        <v/>
      </c>
      <c r="H142" s="41"/>
    </row>
    <row r="143" spans="2:8" s="28" customFormat="1" ht="19.5" customHeight="1" x14ac:dyDescent="0.6">
      <c r="B143" s="154" t="str">
        <f>$B$10</f>
        <v>C4.3</v>
      </c>
      <c r="C143" s="30" t="s">
        <v>78</v>
      </c>
      <c r="D143" s="31"/>
      <c r="E143" s="32"/>
      <c r="F143" s="31"/>
      <c r="G143" s="33">
        <f>SUM(G82:G142)</f>
        <v>0</v>
      </c>
      <c r="H143" s="34"/>
    </row>
    <row r="144" spans="2:8" x14ac:dyDescent="0.6">
      <c r="B144" s="367" t="str">
        <f>Client1</f>
        <v>Province of KwaZulu-Natal</v>
      </c>
      <c r="C144" s="367"/>
      <c r="D144" s="367"/>
      <c r="E144" s="365" t="str">
        <f>"Contract No. "&amp;ContractNo</f>
        <v>Contract No. ZNB00904/00000/00/HOD/INF/21/T</v>
      </c>
      <c r="F144" s="365"/>
      <c r="G144" s="365"/>
    </row>
    <row r="145" spans="2:8" x14ac:dyDescent="0.6">
      <c r="B145" s="367" t="str">
        <f>Client2</f>
        <v>Department of Transport</v>
      </c>
      <c r="C145" s="367"/>
      <c r="D145" s="367"/>
      <c r="E145" s="365"/>
      <c r="F145" s="365"/>
      <c r="G145" s="365"/>
    </row>
    <row r="146" spans="2:8" x14ac:dyDescent="0.6">
      <c r="B146" s="368"/>
      <c r="C146" s="368"/>
      <c r="D146" s="368"/>
      <c r="E146" s="366"/>
      <c r="F146" s="366"/>
      <c r="G146" s="366"/>
    </row>
    <row r="147" spans="2:8" x14ac:dyDescent="0.6">
      <c r="B147" s="376" t="s">
        <v>8</v>
      </c>
      <c r="C147" s="377"/>
      <c r="D147" s="377"/>
      <c r="E147" s="377"/>
      <c r="F147" s="377"/>
      <c r="G147" s="378" t="str">
        <f>$G$4</f>
        <v>CHAPTER C4.3</v>
      </c>
      <c r="H147" s="6"/>
    </row>
    <row r="148" spans="2:8" x14ac:dyDescent="0.6">
      <c r="B148" s="369" t="str">
        <f>ContractDescription</f>
        <v>THE CONSTRUCTION OF THE LOVU RIVER PEDESTRIAN BRIDGE NO.3383 IN THE DURBAN REGION</v>
      </c>
      <c r="C148" s="370"/>
      <c r="D148" s="370"/>
      <c r="E148" s="370"/>
      <c r="F148" s="370"/>
      <c r="G148" s="365"/>
      <c r="H148" s="8"/>
    </row>
    <row r="149" spans="2:8" x14ac:dyDescent="0.6">
      <c r="B149" s="369"/>
      <c r="C149" s="370"/>
      <c r="D149" s="370"/>
      <c r="E149" s="370"/>
      <c r="F149" s="370"/>
      <c r="G149" s="365"/>
      <c r="H149" s="8"/>
    </row>
    <row r="150" spans="2:8" x14ac:dyDescent="0.6">
      <c r="B150" s="371"/>
      <c r="C150" s="372"/>
      <c r="D150" s="372"/>
      <c r="E150" s="372"/>
      <c r="F150" s="372"/>
      <c r="G150" s="366"/>
      <c r="H150" s="8"/>
    </row>
    <row r="151" spans="2:8" s="9" customFormat="1" ht="24.95" customHeight="1" x14ac:dyDescent="0.6">
      <c r="B151" s="79" t="s">
        <v>9</v>
      </c>
      <c r="C151" s="11" t="s">
        <v>10</v>
      </c>
      <c r="D151" s="11" t="s">
        <v>11</v>
      </c>
      <c r="E151" s="11" t="s">
        <v>12</v>
      </c>
      <c r="F151" s="11" t="s">
        <v>13</v>
      </c>
      <c r="G151" s="11" t="s">
        <v>14</v>
      </c>
      <c r="H151" s="12"/>
    </row>
    <row r="152" spans="2:8" s="28" customFormat="1" ht="19.5" customHeight="1" x14ac:dyDescent="0.6">
      <c r="B152" s="85"/>
      <c r="C152" s="30" t="s">
        <v>79</v>
      </c>
      <c r="D152" s="31"/>
      <c r="E152" s="32"/>
      <c r="F152" s="31"/>
      <c r="G152" s="33">
        <f>G143</f>
        <v>0</v>
      </c>
      <c r="H152" s="34"/>
    </row>
    <row r="153" spans="2:8" x14ac:dyDescent="0.6">
      <c r="B153" s="50"/>
      <c r="C153" s="14"/>
      <c r="D153" s="22"/>
      <c r="E153" s="22"/>
      <c r="F153" s="38"/>
      <c r="G153" s="17"/>
      <c r="H153" s="41"/>
    </row>
    <row r="154" spans="2:8" x14ac:dyDescent="0.6">
      <c r="B154" s="158" t="s">
        <v>1439</v>
      </c>
      <c r="C154" s="67" t="s">
        <v>1440</v>
      </c>
      <c r="D154" s="22"/>
      <c r="E154" s="22"/>
      <c r="F154" s="38"/>
      <c r="G154" s="17" t="str">
        <f t="shared" ref="G154:G185" si="4">IF(D154="","",E154*F154)</f>
        <v/>
      </c>
      <c r="H154" s="41"/>
    </row>
    <row r="155" spans="2:8" x14ac:dyDescent="0.6">
      <c r="B155" s="50"/>
      <c r="C155" s="14"/>
      <c r="D155" s="22"/>
      <c r="E155" s="22"/>
      <c r="F155" s="38"/>
      <c r="G155" s="17" t="str">
        <f t="shared" si="4"/>
        <v/>
      </c>
      <c r="H155" s="41"/>
    </row>
    <row r="156" spans="2:8" ht="15.5" x14ac:dyDescent="0.6">
      <c r="B156" s="50" t="s">
        <v>1377</v>
      </c>
      <c r="C156" s="67" t="s">
        <v>1433</v>
      </c>
      <c r="D156" s="22" t="s">
        <v>49</v>
      </c>
      <c r="E156" s="22"/>
      <c r="F156" s="38"/>
      <c r="G156" s="17">
        <f t="shared" si="4"/>
        <v>0</v>
      </c>
      <c r="H156" s="41"/>
    </row>
    <row r="157" spans="2:8" x14ac:dyDescent="0.6">
      <c r="B157" s="50"/>
      <c r="C157" s="53"/>
      <c r="D157" s="22"/>
      <c r="E157" s="22"/>
      <c r="F157" s="38"/>
      <c r="G157" s="17" t="str">
        <f t="shared" si="4"/>
        <v/>
      </c>
      <c r="H157" s="41"/>
    </row>
    <row r="158" spans="2:8" ht="15.5" x14ac:dyDescent="0.6">
      <c r="B158" s="50" t="s">
        <v>112</v>
      </c>
      <c r="C158" s="67" t="s">
        <v>1434</v>
      </c>
      <c r="D158" s="22" t="s">
        <v>49</v>
      </c>
      <c r="E158" s="22"/>
      <c r="F158" s="38"/>
      <c r="G158" s="17">
        <f t="shared" si="4"/>
        <v>0</v>
      </c>
      <c r="H158" s="41"/>
    </row>
    <row r="159" spans="2:8" x14ac:dyDescent="0.6">
      <c r="B159" s="50"/>
      <c r="C159" s="14"/>
      <c r="D159" s="22"/>
      <c r="E159" s="22"/>
      <c r="F159" s="38"/>
      <c r="G159" s="17" t="str">
        <f t="shared" si="4"/>
        <v/>
      </c>
      <c r="H159" s="41"/>
    </row>
    <row r="160" spans="2:8" ht="26" x14ac:dyDescent="0.6">
      <c r="B160" s="158" t="s">
        <v>1441</v>
      </c>
      <c r="C160" s="16" t="s">
        <v>1442</v>
      </c>
      <c r="D160" s="22"/>
      <c r="E160" s="22"/>
      <c r="F160" s="38"/>
      <c r="G160" s="17" t="str">
        <f t="shared" si="4"/>
        <v/>
      </c>
      <c r="H160" s="41"/>
    </row>
    <row r="161" spans="2:8" x14ac:dyDescent="0.6">
      <c r="B161" s="157"/>
      <c r="C161" s="53"/>
      <c r="D161" s="22"/>
      <c r="E161" s="22"/>
      <c r="F161" s="38"/>
      <c r="G161" s="17" t="str">
        <f t="shared" si="4"/>
        <v/>
      </c>
      <c r="H161" s="41"/>
    </row>
    <row r="162" spans="2:8" ht="15.5" x14ac:dyDescent="0.6">
      <c r="B162" s="158" t="s">
        <v>1443</v>
      </c>
      <c r="C162" s="67" t="s">
        <v>1444</v>
      </c>
      <c r="D162" s="22" t="s">
        <v>172</v>
      </c>
      <c r="E162" s="22"/>
      <c r="F162" s="38"/>
      <c r="G162" s="17">
        <f t="shared" si="4"/>
        <v>0</v>
      </c>
      <c r="H162" s="41"/>
    </row>
    <row r="163" spans="2:8" x14ac:dyDescent="0.6">
      <c r="B163" s="157"/>
      <c r="C163" s="53"/>
      <c r="D163" s="22"/>
      <c r="E163" s="22"/>
      <c r="F163" s="38"/>
      <c r="G163" s="17" t="str">
        <f t="shared" si="4"/>
        <v/>
      </c>
      <c r="H163" s="41"/>
    </row>
    <row r="164" spans="2:8" ht="15.5" x14ac:dyDescent="0.6">
      <c r="B164" s="158" t="s">
        <v>1445</v>
      </c>
      <c r="C164" s="67" t="s">
        <v>1446</v>
      </c>
      <c r="D164" s="22" t="s">
        <v>172</v>
      </c>
      <c r="E164" s="22"/>
      <c r="F164" s="38"/>
      <c r="G164" s="17">
        <f t="shared" si="4"/>
        <v>0</v>
      </c>
      <c r="H164" s="41"/>
    </row>
    <row r="165" spans="2:8" x14ac:dyDescent="0.6">
      <c r="B165" s="157"/>
      <c r="C165" s="53"/>
      <c r="D165" s="22"/>
      <c r="E165" s="22"/>
      <c r="F165" s="38"/>
      <c r="G165" s="17" t="str">
        <f t="shared" si="4"/>
        <v/>
      </c>
      <c r="H165" s="41"/>
    </row>
    <row r="166" spans="2:8" ht="26" x14ac:dyDescent="0.6">
      <c r="B166" s="158" t="s">
        <v>1447</v>
      </c>
      <c r="C166" s="16" t="s">
        <v>1448</v>
      </c>
      <c r="D166" s="22"/>
      <c r="E166" s="22"/>
      <c r="F166" s="38"/>
      <c r="G166" s="17" t="str">
        <f t="shared" si="4"/>
        <v/>
      </c>
      <c r="H166" s="41"/>
    </row>
    <row r="167" spans="2:8" x14ac:dyDescent="0.6">
      <c r="B167" s="157"/>
      <c r="C167" s="53"/>
      <c r="D167" s="22"/>
      <c r="E167" s="22"/>
      <c r="F167" s="38"/>
      <c r="G167" s="17" t="str">
        <f t="shared" si="4"/>
        <v/>
      </c>
      <c r="H167" s="41"/>
    </row>
    <row r="168" spans="2:8" ht="26" x14ac:dyDescent="0.6">
      <c r="B168" s="158" t="s">
        <v>1449</v>
      </c>
      <c r="C168" s="16" t="s">
        <v>1450</v>
      </c>
      <c r="D168" s="22"/>
      <c r="E168" s="22"/>
      <c r="F168" s="38"/>
      <c r="G168" s="17" t="str">
        <f t="shared" si="4"/>
        <v/>
      </c>
      <c r="H168" s="41"/>
    </row>
    <row r="169" spans="2:8" x14ac:dyDescent="0.6">
      <c r="B169" s="50"/>
      <c r="C169" s="14"/>
      <c r="D169" s="22"/>
      <c r="E169" s="22"/>
      <c r="F169" s="38"/>
      <c r="G169" s="17" t="str">
        <f t="shared" si="4"/>
        <v/>
      </c>
      <c r="H169" s="41"/>
    </row>
    <row r="170" spans="2:8" x14ac:dyDescent="0.6">
      <c r="B170" s="50" t="s">
        <v>1377</v>
      </c>
      <c r="C170" s="67" t="s">
        <v>1451</v>
      </c>
      <c r="D170" s="22"/>
      <c r="E170" s="22"/>
      <c r="F170" s="38"/>
      <c r="G170" s="17" t="str">
        <f t="shared" si="4"/>
        <v/>
      </c>
      <c r="H170" s="41"/>
    </row>
    <row r="171" spans="2:8" x14ac:dyDescent="0.6">
      <c r="B171" s="50"/>
      <c r="C171" s="14"/>
      <c r="D171" s="22"/>
      <c r="E171" s="22"/>
      <c r="F171" s="38"/>
      <c r="G171" s="17" t="str">
        <f t="shared" si="4"/>
        <v/>
      </c>
      <c r="H171" s="41"/>
    </row>
    <row r="172" spans="2:8" ht="15.5" x14ac:dyDescent="0.6">
      <c r="B172" s="50" t="s">
        <v>1452</v>
      </c>
      <c r="C172" s="67" t="s">
        <v>1453</v>
      </c>
      <c r="D172" s="22" t="s">
        <v>49</v>
      </c>
      <c r="E172" s="22"/>
      <c r="F172" s="38"/>
      <c r="G172" s="17">
        <f t="shared" si="4"/>
        <v>0</v>
      </c>
      <c r="H172" s="41"/>
    </row>
    <row r="173" spans="2:8" x14ac:dyDescent="0.6">
      <c r="B173" s="50"/>
      <c r="C173" s="53"/>
      <c r="D173" s="22"/>
      <c r="E173" s="22"/>
      <c r="F173" s="38"/>
      <c r="G173" s="17" t="str">
        <f t="shared" si="4"/>
        <v/>
      </c>
      <c r="H173" s="41"/>
    </row>
    <row r="174" spans="2:8" ht="26" x14ac:dyDescent="0.6">
      <c r="B174" s="50" t="s">
        <v>1454</v>
      </c>
      <c r="C174" s="16" t="s">
        <v>1455</v>
      </c>
      <c r="D174" s="37" t="s">
        <v>62</v>
      </c>
      <c r="E174" s="22"/>
      <c r="F174" s="38"/>
      <c r="G174" s="17">
        <f t="shared" si="4"/>
        <v>0</v>
      </c>
      <c r="H174" s="41"/>
    </row>
    <row r="175" spans="2:8" x14ac:dyDescent="0.6">
      <c r="B175" s="50"/>
      <c r="C175" s="53"/>
      <c r="D175" s="22"/>
      <c r="E175" s="22"/>
      <c r="F175" s="38"/>
      <c r="G175" s="17" t="str">
        <f t="shared" si="4"/>
        <v/>
      </c>
      <c r="H175" s="41"/>
    </row>
    <row r="176" spans="2:8" ht="26" x14ac:dyDescent="0.6">
      <c r="B176" s="50" t="s">
        <v>1456</v>
      </c>
      <c r="C176" s="16" t="s">
        <v>1457</v>
      </c>
      <c r="D176" s="37" t="s">
        <v>62</v>
      </c>
      <c r="E176" s="22"/>
      <c r="F176" s="38"/>
      <c r="G176" s="17">
        <f t="shared" si="4"/>
        <v>0</v>
      </c>
      <c r="H176" s="41"/>
    </row>
    <row r="177" spans="2:8" x14ac:dyDescent="0.6">
      <c r="B177" s="50"/>
      <c r="C177" s="14"/>
      <c r="D177" s="22"/>
      <c r="E177" s="22"/>
      <c r="F177" s="38"/>
      <c r="G177" s="17" t="str">
        <f t="shared" si="4"/>
        <v/>
      </c>
      <c r="H177" s="41"/>
    </row>
    <row r="178" spans="2:8" x14ac:dyDescent="0.6">
      <c r="B178" s="50" t="s">
        <v>112</v>
      </c>
      <c r="C178" s="67" t="s">
        <v>1458</v>
      </c>
      <c r="D178" s="37" t="s">
        <v>90</v>
      </c>
      <c r="E178" s="22"/>
      <c r="F178" s="38"/>
      <c r="G178" s="17">
        <f t="shared" si="4"/>
        <v>0</v>
      </c>
      <c r="H178" s="41"/>
    </row>
    <row r="179" spans="2:8" x14ac:dyDescent="0.6">
      <c r="B179" s="50"/>
      <c r="C179" s="53"/>
      <c r="D179" s="22"/>
      <c r="E179" s="22"/>
      <c r="F179" s="38"/>
      <c r="G179" s="17" t="str">
        <f t="shared" si="4"/>
        <v/>
      </c>
      <c r="H179" s="41"/>
    </row>
    <row r="180" spans="2:8" x14ac:dyDescent="0.6">
      <c r="B180" s="50" t="s">
        <v>114</v>
      </c>
      <c r="C180" s="67" t="s">
        <v>1459</v>
      </c>
      <c r="D180" s="37" t="s">
        <v>90</v>
      </c>
      <c r="E180" s="22"/>
      <c r="F180" s="38"/>
      <c r="G180" s="17">
        <f t="shared" si="4"/>
        <v>0</v>
      </c>
      <c r="H180" s="41"/>
    </row>
    <row r="181" spans="2:8" x14ac:dyDescent="0.6">
      <c r="B181" s="50"/>
      <c r="C181" s="53"/>
      <c r="D181" s="22"/>
      <c r="E181" s="22"/>
      <c r="F181" s="38"/>
      <c r="G181" s="17" t="str">
        <f t="shared" si="4"/>
        <v/>
      </c>
      <c r="H181" s="41"/>
    </row>
    <row r="182" spans="2:8" x14ac:dyDescent="0.6">
      <c r="B182" s="50" t="s">
        <v>116</v>
      </c>
      <c r="C182" s="67" t="s">
        <v>1460</v>
      </c>
      <c r="D182" s="37" t="s">
        <v>90</v>
      </c>
      <c r="E182" s="22"/>
      <c r="F182" s="38"/>
      <c r="G182" s="17">
        <f t="shared" si="4"/>
        <v>0</v>
      </c>
      <c r="H182" s="41"/>
    </row>
    <row r="183" spans="2:8" x14ac:dyDescent="0.6">
      <c r="B183" s="50"/>
      <c r="C183" s="14"/>
      <c r="D183" s="22"/>
      <c r="E183" s="22"/>
      <c r="F183" s="38"/>
      <c r="G183" s="17" t="str">
        <f t="shared" si="4"/>
        <v/>
      </c>
      <c r="H183" s="41"/>
    </row>
    <row r="184" spans="2:8" ht="26" x14ac:dyDescent="0.6">
      <c r="B184" s="158" t="s">
        <v>1461</v>
      </c>
      <c r="C184" s="16" t="s">
        <v>1462</v>
      </c>
      <c r="D184" s="22"/>
      <c r="E184" s="22"/>
      <c r="F184" s="38"/>
      <c r="G184" s="17" t="str">
        <f t="shared" si="4"/>
        <v/>
      </c>
      <c r="H184" s="41"/>
    </row>
    <row r="185" spans="2:8" x14ac:dyDescent="0.6">
      <c r="B185" s="50"/>
      <c r="C185" s="14"/>
      <c r="D185" s="22"/>
      <c r="E185" s="22"/>
      <c r="F185" s="38"/>
      <c r="G185" s="17" t="str">
        <f t="shared" si="4"/>
        <v/>
      </c>
      <c r="H185" s="41"/>
    </row>
    <row r="186" spans="2:8" x14ac:dyDescent="0.6">
      <c r="B186" s="50" t="s">
        <v>1377</v>
      </c>
      <c r="C186" s="67" t="s">
        <v>1451</v>
      </c>
      <c r="D186" s="22"/>
      <c r="E186" s="22"/>
      <c r="F186" s="38"/>
      <c r="G186" s="17" t="str">
        <f t="shared" ref="G186:G211" si="5">IF(D186="","",E186*F186)</f>
        <v/>
      </c>
      <c r="H186" s="41"/>
    </row>
    <row r="187" spans="2:8" x14ac:dyDescent="0.6">
      <c r="B187" s="50"/>
      <c r="C187" s="14"/>
      <c r="D187" s="22"/>
      <c r="E187" s="22"/>
      <c r="F187" s="38"/>
      <c r="G187" s="17" t="str">
        <f t="shared" si="5"/>
        <v/>
      </c>
      <c r="H187" s="41"/>
    </row>
    <row r="188" spans="2:8" ht="15.5" x14ac:dyDescent="0.6">
      <c r="B188" s="50" t="s">
        <v>1452</v>
      </c>
      <c r="C188" s="67" t="s">
        <v>1453</v>
      </c>
      <c r="D188" s="22" t="s">
        <v>49</v>
      </c>
      <c r="E188" s="22"/>
      <c r="F188" s="38"/>
      <c r="G188" s="17">
        <f t="shared" si="5"/>
        <v>0</v>
      </c>
      <c r="H188" s="41"/>
    </row>
    <row r="189" spans="2:8" x14ac:dyDescent="0.6">
      <c r="B189" s="50"/>
      <c r="C189" s="53"/>
      <c r="D189" s="22"/>
      <c r="E189" s="22"/>
      <c r="F189" s="38"/>
      <c r="G189" s="17" t="str">
        <f t="shared" si="5"/>
        <v/>
      </c>
      <c r="H189" s="41"/>
    </row>
    <row r="190" spans="2:8" ht="26" x14ac:dyDescent="0.6">
      <c r="B190" s="50" t="s">
        <v>1454</v>
      </c>
      <c r="C190" s="16" t="s">
        <v>1455</v>
      </c>
      <c r="D190" s="37" t="s">
        <v>62</v>
      </c>
      <c r="E190" s="22"/>
      <c r="F190" s="38"/>
      <c r="G190" s="17">
        <f t="shared" si="5"/>
        <v>0</v>
      </c>
      <c r="H190" s="41"/>
    </row>
    <row r="191" spans="2:8" x14ac:dyDescent="0.6">
      <c r="B191" s="50"/>
      <c r="C191" s="53"/>
      <c r="D191" s="22"/>
      <c r="E191" s="22"/>
      <c r="F191" s="38"/>
      <c r="G191" s="17" t="str">
        <f t="shared" si="5"/>
        <v/>
      </c>
      <c r="H191" s="41"/>
    </row>
    <row r="192" spans="2:8" ht="26" x14ac:dyDescent="0.6">
      <c r="B192" s="50" t="s">
        <v>1456</v>
      </c>
      <c r="C192" s="16" t="s">
        <v>1463</v>
      </c>
      <c r="D192" s="37" t="s">
        <v>62</v>
      </c>
      <c r="E192" s="22"/>
      <c r="F192" s="38"/>
      <c r="G192" s="17">
        <f t="shared" si="5"/>
        <v>0</v>
      </c>
      <c r="H192" s="41"/>
    </row>
    <row r="193" spans="2:8" x14ac:dyDescent="0.6">
      <c r="B193" s="50"/>
      <c r="C193" s="14"/>
      <c r="D193" s="22"/>
      <c r="E193" s="22"/>
      <c r="F193" s="38"/>
      <c r="G193" s="17" t="str">
        <f t="shared" si="5"/>
        <v/>
      </c>
      <c r="H193" s="41"/>
    </row>
    <row r="194" spans="2:8" s="28" customFormat="1" x14ac:dyDescent="0.6">
      <c r="B194" s="50" t="s">
        <v>112</v>
      </c>
      <c r="C194" s="67" t="s">
        <v>1458</v>
      </c>
      <c r="D194" s="37" t="s">
        <v>90</v>
      </c>
      <c r="E194" s="100"/>
      <c r="F194" s="173"/>
      <c r="G194" s="17">
        <f t="shared" si="5"/>
        <v>0</v>
      </c>
      <c r="H194" s="34"/>
    </row>
    <row r="195" spans="2:8" x14ac:dyDescent="0.6">
      <c r="B195" s="50"/>
      <c r="C195" s="53"/>
      <c r="D195" s="22"/>
      <c r="E195" s="37"/>
      <c r="F195" s="45"/>
      <c r="G195" s="17" t="str">
        <f t="shared" si="5"/>
        <v/>
      </c>
    </row>
    <row r="196" spans="2:8" x14ac:dyDescent="0.6">
      <c r="B196" s="50" t="s">
        <v>114</v>
      </c>
      <c r="C196" s="67" t="s">
        <v>1459</v>
      </c>
      <c r="D196" s="37" t="s">
        <v>90</v>
      </c>
      <c r="E196" s="37"/>
      <c r="F196" s="45"/>
      <c r="G196" s="17">
        <f t="shared" si="5"/>
        <v>0</v>
      </c>
    </row>
    <row r="197" spans="2:8" x14ac:dyDescent="0.6">
      <c r="B197" s="50"/>
      <c r="C197" s="53"/>
      <c r="D197" s="22"/>
      <c r="E197" s="37"/>
      <c r="F197" s="45"/>
      <c r="G197" s="17" t="str">
        <f t="shared" si="5"/>
        <v/>
      </c>
    </row>
    <row r="198" spans="2:8" x14ac:dyDescent="0.6">
      <c r="B198" s="50" t="s">
        <v>116</v>
      </c>
      <c r="C198" s="67" t="s">
        <v>1460</v>
      </c>
      <c r="D198" s="37" t="s">
        <v>90</v>
      </c>
      <c r="E198" s="22"/>
      <c r="F198" s="38"/>
      <c r="G198" s="17">
        <f t="shared" si="5"/>
        <v>0</v>
      </c>
      <c r="H198" s="41"/>
    </row>
    <row r="199" spans="2:8" s="28" customFormat="1" x14ac:dyDescent="0.6">
      <c r="B199" s="50"/>
      <c r="C199" s="14"/>
      <c r="D199" s="22"/>
      <c r="E199" s="100"/>
      <c r="F199" s="173"/>
      <c r="G199" s="17" t="str">
        <f t="shared" si="5"/>
        <v/>
      </c>
      <c r="H199" s="34"/>
    </row>
    <row r="200" spans="2:8" s="28" customFormat="1" x14ac:dyDescent="0.6">
      <c r="B200" s="158" t="s">
        <v>1464</v>
      </c>
      <c r="C200" s="67" t="s">
        <v>1465</v>
      </c>
      <c r="D200" s="22"/>
      <c r="E200" s="100"/>
      <c r="F200" s="173"/>
      <c r="G200" s="17" t="str">
        <f t="shared" si="5"/>
        <v/>
      </c>
      <c r="H200" s="34"/>
    </row>
    <row r="201" spans="2:8" s="28" customFormat="1" x14ac:dyDescent="0.6">
      <c r="B201" s="157"/>
      <c r="C201" s="53"/>
      <c r="D201" s="22"/>
      <c r="E201" s="22"/>
      <c r="F201" s="48"/>
      <c r="G201" s="17" t="str">
        <f t="shared" si="5"/>
        <v/>
      </c>
      <c r="H201" s="34"/>
    </row>
    <row r="202" spans="2:8" ht="15.5" x14ac:dyDescent="0.6">
      <c r="B202" s="158" t="s">
        <v>1466</v>
      </c>
      <c r="C202" s="67" t="s">
        <v>1413</v>
      </c>
      <c r="D202" s="22" t="s">
        <v>49</v>
      </c>
      <c r="E202" s="37"/>
      <c r="F202" s="45"/>
      <c r="G202" s="17">
        <f t="shared" si="5"/>
        <v>0</v>
      </c>
    </row>
    <row r="203" spans="2:8" x14ac:dyDescent="0.6">
      <c r="B203" s="157"/>
      <c r="C203" s="53"/>
      <c r="D203" s="22"/>
      <c r="E203" s="37"/>
      <c r="F203" s="45"/>
      <c r="G203" s="17" t="str">
        <f t="shared" si="5"/>
        <v/>
      </c>
    </row>
    <row r="204" spans="2:8" ht="15.5" x14ac:dyDescent="0.6">
      <c r="B204" s="158" t="s">
        <v>1467</v>
      </c>
      <c r="C204" s="67" t="s">
        <v>1405</v>
      </c>
      <c r="D204" s="22" t="s">
        <v>49</v>
      </c>
      <c r="E204" s="37"/>
      <c r="F204" s="45"/>
      <c r="G204" s="17">
        <f t="shared" si="5"/>
        <v>0</v>
      </c>
    </row>
    <row r="205" spans="2:8" x14ac:dyDescent="0.6">
      <c r="B205" s="157"/>
      <c r="C205" s="53"/>
      <c r="D205" s="22"/>
      <c r="E205" s="37"/>
      <c r="F205" s="45"/>
      <c r="G205" s="17" t="str">
        <f t="shared" si="5"/>
        <v/>
      </c>
    </row>
    <row r="206" spans="2:8" ht="15.5" x14ac:dyDescent="0.6">
      <c r="B206" s="158" t="s">
        <v>1468</v>
      </c>
      <c r="C206" s="67" t="s">
        <v>1407</v>
      </c>
      <c r="D206" s="22" t="s">
        <v>49</v>
      </c>
      <c r="E206" s="37"/>
      <c r="F206" s="45"/>
      <c r="G206" s="17">
        <f t="shared" si="5"/>
        <v>0</v>
      </c>
    </row>
    <row r="207" spans="2:8" x14ac:dyDescent="0.6">
      <c r="B207" s="157"/>
      <c r="C207" s="53"/>
      <c r="D207" s="22"/>
      <c r="E207" s="37"/>
      <c r="F207" s="45"/>
      <c r="G207" s="17" t="str">
        <f t="shared" si="5"/>
        <v/>
      </c>
    </row>
    <row r="208" spans="2:8" ht="15.5" x14ac:dyDescent="0.6">
      <c r="B208" s="158" t="s">
        <v>1469</v>
      </c>
      <c r="C208" s="67" t="s">
        <v>1409</v>
      </c>
      <c r="D208" s="22" t="s">
        <v>49</v>
      </c>
      <c r="E208" s="37"/>
      <c r="F208" s="45"/>
      <c r="G208" s="17">
        <f t="shared" si="5"/>
        <v>0</v>
      </c>
    </row>
    <row r="209" spans="2:8" x14ac:dyDescent="0.6">
      <c r="B209" s="157"/>
      <c r="C209" s="53"/>
      <c r="D209" s="22"/>
      <c r="E209" s="37"/>
      <c r="F209" s="45"/>
      <c r="G209" s="17" t="str">
        <f t="shared" si="5"/>
        <v/>
      </c>
    </row>
    <row r="210" spans="2:8" ht="15.5" x14ac:dyDescent="0.6">
      <c r="B210" s="158" t="s">
        <v>1470</v>
      </c>
      <c r="C210" s="67" t="s">
        <v>1471</v>
      </c>
      <c r="D210" s="22" t="s">
        <v>49</v>
      </c>
      <c r="E210" s="37"/>
      <c r="F210" s="45"/>
      <c r="G210" s="17">
        <f t="shared" si="5"/>
        <v>0</v>
      </c>
    </row>
    <row r="211" spans="2:8" x14ac:dyDescent="0.6">
      <c r="B211" s="50"/>
      <c r="C211" s="14"/>
      <c r="D211" s="22"/>
      <c r="E211" s="37"/>
      <c r="F211" s="45"/>
      <c r="G211" s="17" t="str">
        <f t="shared" si="5"/>
        <v/>
      </c>
    </row>
    <row r="212" spans="2:8" s="28" customFormat="1" ht="19.5" customHeight="1" x14ac:dyDescent="0.6">
      <c r="B212" s="154" t="str">
        <f>$B$10</f>
        <v>C4.3</v>
      </c>
      <c r="C212" s="30" t="s">
        <v>78</v>
      </c>
      <c r="D212" s="31"/>
      <c r="E212" s="32"/>
      <c r="F212" s="31"/>
      <c r="G212" s="33">
        <f>SUM(G152:G211)</f>
        <v>0</v>
      </c>
      <c r="H212" s="34"/>
    </row>
    <row r="213" spans="2:8" x14ac:dyDescent="0.6">
      <c r="B213" s="367" t="str">
        <f>Client1</f>
        <v>Province of KwaZulu-Natal</v>
      </c>
      <c r="C213" s="367"/>
      <c r="D213" s="367"/>
      <c r="E213" s="365" t="str">
        <f>"Contract No. "&amp;ContractNo</f>
        <v>Contract No. ZNB00904/00000/00/HOD/INF/21/T</v>
      </c>
      <c r="F213" s="365"/>
      <c r="G213" s="365"/>
    </row>
    <row r="214" spans="2:8" x14ac:dyDescent="0.6">
      <c r="B214" s="367" t="str">
        <f>Client2</f>
        <v>Department of Transport</v>
      </c>
      <c r="C214" s="367"/>
      <c r="D214" s="367"/>
      <c r="E214" s="365"/>
      <c r="F214" s="365"/>
      <c r="G214" s="365"/>
    </row>
    <row r="215" spans="2:8" x14ac:dyDescent="0.6">
      <c r="B215" s="368"/>
      <c r="C215" s="368"/>
      <c r="D215" s="368"/>
      <c r="E215" s="366"/>
      <c r="F215" s="366"/>
      <c r="G215" s="366"/>
    </row>
    <row r="216" spans="2:8" x14ac:dyDescent="0.6">
      <c r="B216" s="376" t="s">
        <v>8</v>
      </c>
      <c r="C216" s="377"/>
      <c r="D216" s="377"/>
      <c r="E216" s="377"/>
      <c r="F216" s="377"/>
      <c r="G216" s="378" t="str">
        <f>$G$4</f>
        <v>CHAPTER C4.3</v>
      </c>
      <c r="H216" s="6"/>
    </row>
    <row r="217" spans="2:8" x14ac:dyDescent="0.6">
      <c r="B217" s="369" t="str">
        <f>ContractDescription</f>
        <v>THE CONSTRUCTION OF THE LOVU RIVER PEDESTRIAN BRIDGE NO.3383 IN THE DURBAN REGION</v>
      </c>
      <c r="C217" s="370"/>
      <c r="D217" s="370"/>
      <c r="E217" s="370"/>
      <c r="F217" s="370"/>
      <c r="G217" s="365"/>
      <c r="H217" s="8"/>
    </row>
    <row r="218" spans="2:8" x14ac:dyDescent="0.6">
      <c r="B218" s="369"/>
      <c r="C218" s="370"/>
      <c r="D218" s="370"/>
      <c r="E218" s="370"/>
      <c r="F218" s="370"/>
      <c r="G218" s="365"/>
      <c r="H218" s="8"/>
    </row>
    <row r="219" spans="2:8" x14ac:dyDescent="0.6">
      <c r="B219" s="371"/>
      <c r="C219" s="372"/>
      <c r="D219" s="372"/>
      <c r="E219" s="372"/>
      <c r="F219" s="372"/>
      <c r="G219" s="366"/>
      <c r="H219" s="8"/>
    </row>
    <row r="220" spans="2:8" s="9" customFormat="1" ht="24.95" customHeight="1" x14ac:dyDescent="0.6">
      <c r="B220" s="79" t="s">
        <v>9</v>
      </c>
      <c r="C220" s="11" t="s">
        <v>10</v>
      </c>
      <c r="D220" s="11" t="s">
        <v>11</v>
      </c>
      <c r="E220" s="11" t="s">
        <v>12</v>
      </c>
      <c r="F220" s="11" t="s">
        <v>13</v>
      </c>
      <c r="G220" s="11" t="s">
        <v>14</v>
      </c>
      <c r="H220" s="12"/>
    </row>
    <row r="221" spans="2:8" s="28" customFormat="1" ht="19.5" customHeight="1" x14ac:dyDescent="0.6">
      <c r="B221" s="85"/>
      <c r="C221" s="30" t="s">
        <v>79</v>
      </c>
      <c r="D221" s="31"/>
      <c r="E221" s="32"/>
      <c r="F221" s="31"/>
      <c r="G221" s="33">
        <f>G212</f>
        <v>0</v>
      </c>
      <c r="H221" s="34"/>
    </row>
    <row r="222" spans="2:8" x14ac:dyDescent="0.6">
      <c r="B222" s="50"/>
      <c r="C222" s="14"/>
      <c r="D222" s="22"/>
      <c r="E222" s="37"/>
      <c r="F222" s="45"/>
      <c r="G222" s="17"/>
    </row>
    <row r="223" spans="2:8" x14ac:dyDescent="0.6">
      <c r="B223" s="158" t="s">
        <v>1472</v>
      </c>
      <c r="C223" s="67" t="s">
        <v>1473</v>
      </c>
      <c r="D223" s="22"/>
      <c r="E223" s="37"/>
      <c r="F223" s="45"/>
      <c r="G223" s="17" t="str">
        <f t="shared" ref="G223:G267" si="6">IF(D223="","",E223*F223)</f>
        <v/>
      </c>
    </row>
    <row r="224" spans="2:8" x14ac:dyDescent="0.6">
      <c r="B224" s="157"/>
      <c r="C224" s="53"/>
      <c r="D224" s="22"/>
      <c r="E224" s="37"/>
      <c r="F224" s="45"/>
      <c r="G224" s="17" t="str">
        <f t="shared" si="6"/>
        <v/>
      </c>
    </row>
    <row r="225" spans="2:7" x14ac:dyDescent="0.6">
      <c r="B225" s="158" t="s">
        <v>1474</v>
      </c>
      <c r="C225" s="67" t="s">
        <v>1475</v>
      </c>
      <c r="D225" s="37" t="s">
        <v>90</v>
      </c>
      <c r="E225" s="37"/>
      <c r="F225" s="45"/>
      <c r="G225" s="17">
        <f t="shared" si="6"/>
        <v>0</v>
      </c>
    </row>
    <row r="226" spans="2:7" x14ac:dyDescent="0.6">
      <c r="B226" s="157"/>
      <c r="C226" s="53"/>
      <c r="D226" s="22"/>
      <c r="E226" s="37"/>
      <c r="F226" s="45"/>
      <c r="G226" s="17" t="str">
        <f t="shared" si="6"/>
        <v/>
      </c>
    </row>
    <row r="227" spans="2:7" ht="26" x14ac:dyDescent="0.6">
      <c r="B227" s="158" t="s">
        <v>1476</v>
      </c>
      <c r="C227" s="16" t="s">
        <v>1477</v>
      </c>
      <c r="D227" s="37" t="s">
        <v>90</v>
      </c>
      <c r="E227" s="37"/>
      <c r="F227" s="45"/>
      <c r="G227" s="17">
        <f t="shared" si="6"/>
        <v>0</v>
      </c>
    </row>
    <row r="228" spans="2:7" x14ac:dyDescent="0.6">
      <c r="B228" s="157"/>
      <c r="C228" s="53"/>
      <c r="D228" s="22"/>
      <c r="E228" s="37"/>
      <c r="F228" s="45"/>
      <c r="G228" s="17" t="str">
        <f t="shared" si="6"/>
        <v/>
      </c>
    </row>
    <row r="229" spans="2:7" x14ac:dyDescent="0.6">
      <c r="B229" s="158" t="s">
        <v>1478</v>
      </c>
      <c r="C229" s="67" t="s">
        <v>1479</v>
      </c>
      <c r="D229" s="37" t="s">
        <v>90</v>
      </c>
      <c r="E229" s="37"/>
      <c r="F229" s="45"/>
      <c r="G229" s="17">
        <f t="shared" si="6"/>
        <v>0</v>
      </c>
    </row>
    <row r="230" spans="2:7" x14ac:dyDescent="0.6">
      <c r="B230" s="157"/>
      <c r="C230" s="53"/>
      <c r="D230" s="22"/>
      <c r="E230" s="37"/>
      <c r="F230" s="45"/>
      <c r="G230" s="17" t="str">
        <f t="shared" si="6"/>
        <v/>
      </c>
    </row>
    <row r="231" spans="2:7" x14ac:dyDescent="0.6">
      <c r="B231" s="158" t="s">
        <v>1480</v>
      </c>
      <c r="C231" s="67" t="s">
        <v>1481</v>
      </c>
      <c r="D231" s="37" t="s">
        <v>90</v>
      </c>
      <c r="E231" s="37"/>
      <c r="F231" s="45"/>
      <c r="G231" s="17">
        <f t="shared" si="6"/>
        <v>0</v>
      </c>
    </row>
    <row r="232" spans="2:7" x14ac:dyDescent="0.6">
      <c r="B232" s="50"/>
      <c r="C232" s="14"/>
      <c r="D232" s="22"/>
      <c r="E232" s="37"/>
      <c r="F232" s="45"/>
      <c r="G232" s="17" t="str">
        <f t="shared" si="6"/>
        <v/>
      </c>
    </row>
    <row r="233" spans="2:7" ht="26" x14ac:dyDescent="0.6">
      <c r="B233" s="158" t="s">
        <v>1482</v>
      </c>
      <c r="C233" s="16" t="s">
        <v>1483</v>
      </c>
      <c r="D233" s="22"/>
      <c r="E233" s="37"/>
      <c r="F233" s="45"/>
      <c r="G233" s="17" t="str">
        <f t="shared" si="6"/>
        <v/>
      </c>
    </row>
    <row r="234" spans="2:7" x14ac:dyDescent="0.6">
      <c r="B234" s="157"/>
      <c r="C234" s="53"/>
      <c r="D234" s="22"/>
      <c r="E234" s="37"/>
      <c r="F234" s="45"/>
      <c r="G234" s="17" t="str">
        <f t="shared" si="6"/>
        <v/>
      </c>
    </row>
    <row r="235" spans="2:7" ht="15.5" x14ac:dyDescent="0.6">
      <c r="B235" s="158" t="s">
        <v>1484</v>
      </c>
      <c r="C235" s="67" t="s">
        <v>1413</v>
      </c>
      <c r="D235" s="22" t="s">
        <v>49</v>
      </c>
      <c r="E235" s="37"/>
      <c r="F235" s="45"/>
      <c r="G235" s="17">
        <f t="shared" si="6"/>
        <v>0</v>
      </c>
    </row>
    <row r="236" spans="2:7" x14ac:dyDescent="0.6">
      <c r="B236" s="157"/>
      <c r="C236" s="53"/>
      <c r="D236" s="22"/>
      <c r="E236" s="37"/>
      <c r="F236" s="45"/>
      <c r="G236" s="17" t="str">
        <f t="shared" si="6"/>
        <v/>
      </c>
    </row>
    <row r="237" spans="2:7" ht="15.5" x14ac:dyDescent="0.6">
      <c r="B237" s="158" t="s">
        <v>1485</v>
      </c>
      <c r="C237" s="67" t="s">
        <v>1486</v>
      </c>
      <c r="D237" s="22" t="s">
        <v>49</v>
      </c>
      <c r="E237" s="37"/>
      <c r="F237" s="45"/>
      <c r="G237" s="17">
        <f t="shared" si="6"/>
        <v>0</v>
      </c>
    </row>
    <row r="238" spans="2:7" x14ac:dyDescent="0.6">
      <c r="B238" s="158"/>
      <c r="C238" s="67"/>
      <c r="D238" s="22"/>
      <c r="E238" s="37"/>
      <c r="F238" s="45"/>
      <c r="G238" s="17" t="str">
        <f t="shared" si="6"/>
        <v/>
      </c>
    </row>
    <row r="239" spans="2:7" ht="15.5" x14ac:dyDescent="0.6">
      <c r="B239" s="158" t="s">
        <v>1487</v>
      </c>
      <c r="C239" s="67" t="s">
        <v>1407</v>
      </c>
      <c r="D239" s="22" t="s">
        <v>49</v>
      </c>
      <c r="E239" s="37"/>
      <c r="F239" s="45"/>
      <c r="G239" s="17">
        <f t="shared" si="6"/>
        <v>0</v>
      </c>
    </row>
    <row r="240" spans="2:7" x14ac:dyDescent="0.6">
      <c r="B240" s="157"/>
      <c r="C240" s="53"/>
      <c r="D240" s="22"/>
      <c r="E240" s="37"/>
      <c r="F240" s="45"/>
      <c r="G240" s="17" t="str">
        <f t="shared" si="6"/>
        <v/>
      </c>
    </row>
    <row r="241" spans="2:7" ht="15.5" x14ac:dyDescent="0.6">
      <c r="B241" s="158" t="s">
        <v>1488</v>
      </c>
      <c r="C241" s="67" t="s">
        <v>1489</v>
      </c>
      <c r="D241" s="22" t="s">
        <v>49</v>
      </c>
      <c r="E241" s="37"/>
      <c r="F241" s="45"/>
      <c r="G241" s="17">
        <f t="shared" si="6"/>
        <v>0</v>
      </c>
    </row>
    <row r="242" spans="2:7" x14ac:dyDescent="0.6">
      <c r="B242" s="157"/>
      <c r="C242" s="53"/>
      <c r="D242" s="22"/>
      <c r="E242" s="37"/>
      <c r="F242" s="45"/>
      <c r="G242" s="17" t="str">
        <f t="shared" si="6"/>
        <v/>
      </c>
    </row>
    <row r="243" spans="2:7" ht="26" x14ac:dyDescent="0.6">
      <c r="B243" s="158" t="s">
        <v>1490</v>
      </c>
      <c r="C243" s="16" t="s">
        <v>1483</v>
      </c>
      <c r="D243" s="22"/>
      <c r="E243" s="37"/>
      <c r="F243" s="45"/>
      <c r="G243" s="17" t="str">
        <f t="shared" si="6"/>
        <v/>
      </c>
    </row>
    <row r="244" spans="2:7" x14ac:dyDescent="0.6">
      <c r="B244" s="157"/>
      <c r="C244" s="53"/>
      <c r="D244" s="22"/>
      <c r="E244" s="37"/>
      <c r="F244" s="45"/>
      <c r="G244" s="17" t="str">
        <f t="shared" si="6"/>
        <v/>
      </c>
    </row>
    <row r="245" spans="2:7" ht="15.5" x14ac:dyDescent="0.6">
      <c r="B245" s="158" t="s">
        <v>1491</v>
      </c>
      <c r="C245" s="67" t="s">
        <v>1413</v>
      </c>
      <c r="D245" s="22" t="s">
        <v>49</v>
      </c>
      <c r="E245" s="37"/>
      <c r="F245" s="45"/>
      <c r="G245" s="17">
        <f t="shared" si="6"/>
        <v>0</v>
      </c>
    </row>
    <row r="246" spans="2:7" x14ac:dyDescent="0.6">
      <c r="B246" s="157"/>
      <c r="C246" s="53"/>
      <c r="D246" s="22"/>
      <c r="E246" s="37"/>
      <c r="F246" s="45"/>
      <c r="G246" s="17" t="str">
        <f t="shared" si="6"/>
        <v/>
      </c>
    </row>
    <row r="247" spans="2:7" ht="15.5" x14ac:dyDescent="0.6">
      <c r="B247" s="158" t="s">
        <v>1492</v>
      </c>
      <c r="C247" s="67" t="s">
        <v>1486</v>
      </c>
      <c r="D247" s="22" t="s">
        <v>49</v>
      </c>
      <c r="E247" s="37"/>
      <c r="F247" s="45"/>
      <c r="G247" s="17">
        <f t="shared" si="6"/>
        <v>0</v>
      </c>
    </row>
    <row r="248" spans="2:7" x14ac:dyDescent="0.6">
      <c r="B248" s="157"/>
      <c r="C248" s="53"/>
      <c r="D248" s="22"/>
      <c r="E248" s="37"/>
      <c r="F248" s="45"/>
      <c r="G248" s="17" t="str">
        <f t="shared" si="6"/>
        <v/>
      </c>
    </row>
    <row r="249" spans="2:7" ht="15.5" x14ac:dyDescent="0.6">
      <c r="B249" s="158" t="s">
        <v>1493</v>
      </c>
      <c r="C249" s="67" t="s">
        <v>1407</v>
      </c>
      <c r="D249" s="22" t="s">
        <v>49</v>
      </c>
      <c r="E249" s="37"/>
      <c r="F249" s="45"/>
      <c r="G249" s="17">
        <f t="shared" si="6"/>
        <v>0</v>
      </c>
    </row>
    <row r="250" spans="2:7" x14ac:dyDescent="0.6">
      <c r="B250" s="157"/>
      <c r="C250" s="53"/>
      <c r="D250" s="22"/>
      <c r="E250" s="37"/>
      <c r="F250" s="45"/>
      <c r="G250" s="17" t="str">
        <f t="shared" si="6"/>
        <v/>
      </c>
    </row>
    <row r="251" spans="2:7" ht="15.5" x14ac:dyDescent="0.6">
      <c r="B251" s="158" t="s">
        <v>1494</v>
      </c>
      <c r="C251" s="67" t="s">
        <v>1489</v>
      </c>
      <c r="D251" s="22" t="s">
        <v>49</v>
      </c>
      <c r="E251" s="37"/>
      <c r="F251" s="45"/>
      <c r="G251" s="17">
        <f t="shared" si="6"/>
        <v>0</v>
      </c>
    </row>
    <row r="252" spans="2:7" x14ac:dyDescent="0.6">
      <c r="B252" s="157"/>
      <c r="C252" s="53"/>
      <c r="D252" s="22"/>
      <c r="E252" s="37"/>
      <c r="F252" s="45"/>
      <c r="G252" s="17" t="str">
        <f t="shared" si="6"/>
        <v/>
      </c>
    </row>
    <row r="253" spans="2:7" ht="26" x14ac:dyDescent="0.6">
      <c r="B253" s="158" t="s">
        <v>1495</v>
      </c>
      <c r="C253" s="16" t="s">
        <v>1496</v>
      </c>
      <c r="D253" s="22"/>
      <c r="E253" s="37"/>
      <c r="F253" s="45"/>
      <c r="G253" s="17" t="str">
        <f t="shared" si="6"/>
        <v/>
      </c>
    </row>
    <row r="254" spans="2:7" x14ac:dyDescent="0.6">
      <c r="B254" s="157"/>
      <c r="C254" s="53"/>
      <c r="D254" s="22"/>
      <c r="E254" s="37"/>
      <c r="F254" s="45"/>
      <c r="G254" s="17" t="str">
        <f t="shared" si="6"/>
        <v/>
      </c>
    </row>
    <row r="255" spans="2:7" ht="15.5" x14ac:dyDescent="0.6">
      <c r="B255" s="158" t="s">
        <v>1497</v>
      </c>
      <c r="C255" s="67" t="s">
        <v>1498</v>
      </c>
      <c r="D255" s="22" t="s">
        <v>49</v>
      </c>
      <c r="E255" s="37"/>
      <c r="F255" s="45"/>
      <c r="G255" s="17">
        <f t="shared" si="6"/>
        <v>0</v>
      </c>
    </row>
    <row r="256" spans="2:7" x14ac:dyDescent="0.6">
      <c r="B256" s="157"/>
      <c r="C256" s="53"/>
      <c r="D256" s="22"/>
      <c r="E256" s="37"/>
      <c r="F256" s="45"/>
      <c r="G256" s="17" t="str">
        <f t="shared" si="6"/>
        <v/>
      </c>
    </row>
    <row r="257" spans="2:7" ht="26" x14ac:dyDescent="0.6">
      <c r="B257" s="158" t="s">
        <v>1499</v>
      </c>
      <c r="C257" s="16" t="s">
        <v>1500</v>
      </c>
      <c r="D257" s="22" t="s">
        <v>49</v>
      </c>
      <c r="E257" s="37"/>
      <c r="F257" s="45"/>
      <c r="G257" s="17">
        <f t="shared" si="6"/>
        <v>0</v>
      </c>
    </row>
    <row r="258" spans="2:7" x14ac:dyDescent="0.6">
      <c r="B258" s="157"/>
      <c r="C258" s="53"/>
      <c r="D258" s="22"/>
      <c r="E258" s="37"/>
      <c r="F258" s="45"/>
      <c r="G258" s="17" t="str">
        <f t="shared" si="6"/>
        <v/>
      </c>
    </row>
    <row r="259" spans="2:7" x14ac:dyDescent="0.6">
      <c r="B259" s="158" t="s">
        <v>1501</v>
      </c>
      <c r="C259" s="67" t="s">
        <v>1502</v>
      </c>
      <c r="D259" s="37" t="s">
        <v>90</v>
      </c>
      <c r="E259" s="37"/>
      <c r="F259" s="45"/>
      <c r="G259" s="17">
        <f t="shared" si="6"/>
        <v>0</v>
      </c>
    </row>
    <row r="260" spans="2:7" x14ac:dyDescent="0.6">
      <c r="B260" s="157"/>
      <c r="C260" s="53"/>
      <c r="D260" s="22"/>
      <c r="E260" s="37"/>
      <c r="F260" s="45"/>
      <c r="G260" s="17" t="str">
        <f t="shared" si="6"/>
        <v/>
      </c>
    </row>
    <row r="261" spans="2:7" ht="26" x14ac:dyDescent="0.6">
      <c r="B261" s="158" t="s">
        <v>1503</v>
      </c>
      <c r="C261" s="16" t="s">
        <v>1504</v>
      </c>
      <c r="D261" s="22"/>
      <c r="E261" s="37"/>
      <c r="F261" s="45"/>
      <c r="G261" s="17" t="str">
        <f t="shared" si="6"/>
        <v/>
      </c>
    </row>
    <row r="262" spans="2:7" x14ac:dyDescent="0.6">
      <c r="B262" s="157"/>
      <c r="C262" s="53"/>
      <c r="D262" s="22"/>
      <c r="E262" s="37"/>
      <c r="F262" s="45"/>
      <c r="G262" s="17" t="str">
        <f t="shared" si="6"/>
        <v/>
      </c>
    </row>
    <row r="263" spans="2:7" ht="15.5" x14ac:dyDescent="0.6">
      <c r="B263" s="158" t="s">
        <v>1505</v>
      </c>
      <c r="C263" s="67" t="s">
        <v>1498</v>
      </c>
      <c r="D263" s="22" t="s">
        <v>49</v>
      </c>
      <c r="E263" s="37"/>
      <c r="F263" s="45"/>
      <c r="G263" s="17">
        <f t="shared" si="6"/>
        <v>0</v>
      </c>
    </row>
    <row r="264" spans="2:7" x14ac:dyDescent="0.6">
      <c r="B264" s="157"/>
      <c r="C264" s="53"/>
      <c r="D264" s="22"/>
      <c r="E264" s="37"/>
      <c r="F264" s="45"/>
      <c r="G264" s="17" t="str">
        <f t="shared" si="6"/>
        <v/>
      </c>
    </row>
    <row r="265" spans="2:7" ht="26" x14ac:dyDescent="0.6">
      <c r="B265" s="158" t="s">
        <v>1506</v>
      </c>
      <c r="C265" s="16" t="s">
        <v>1500</v>
      </c>
      <c r="D265" s="22" t="s">
        <v>49</v>
      </c>
      <c r="E265" s="37"/>
      <c r="F265" s="45"/>
      <c r="G265" s="17">
        <f t="shared" si="6"/>
        <v>0</v>
      </c>
    </row>
    <row r="266" spans="2:7" x14ac:dyDescent="0.6">
      <c r="B266" s="157"/>
      <c r="C266" s="53"/>
      <c r="D266" s="22"/>
      <c r="E266" s="37"/>
      <c r="F266" s="45"/>
      <c r="G266" s="17" t="str">
        <f t="shared" si="6"/>
        <v/>
      </c>
    </row>
    <row r="267" spans="2:7" x14ac:dyDescent="0.6">
      <c r="B267" s="158" t="s">
        <v>1507</v>
      </c>
      <c r="C267" s="67" t="s">
        <v>1502</v>
      </c>
      <c r="D267" s="37" t="s">
        <v>90</v>
      </c>
      <c r="E267" s="37"/>
      <c r="F267" s="45"/>
      <c r="G267" s="17">
        <f t="shared" si="6"/>
        <v>0</v>
      </c>
    </row>
    <row r="268" spans="2:7" x14ac:dyDescent="0.6">
      <c r="B268" s="158"/>
      <c r="C268" s="67"/>
      <c r="D268" s="37"/>
      <c r="E268" s="37"/>
      <c r="F268" s="45"/>
      <c r="G268" s="17"/>
    </row>
    <row r="269" spans="2:7" x14ac:dyDescent="0.6">
      <c r="B269" s="158"/>
      <c r="C269" s="67"/>
      <c r="D269" s="37"/>
      <c r="E269" s="37"/>
      <c r="F269" s="45"/>
      <c r="G269" s="17"/>
    </row>
    <row r="270" spans="2:7" x14ac:dyDescent="0.6">
      <c r="B270" s="158"/>
      <c r="C270" s="67"/>
      <c r="D270" s="37"/>
      <c r="E270" s="37"/>
      <c r="F270" s="45"/>
      <c r="G270" s="17"/>
    </row>
    <row r="271" spans="2:7" x14ac:dyDescent="0.6">
      <c r="B271" s="158"/>
      <c r="C271" s="67"/>
      <c r="D271" s="37"/>
      <c r="E271" s="37"/>
      <c r="F271" s="45"/>
      <c r="G271" s="17"/>
    </row>
    <row r="272" spans="2:7" x14ac:dyDescent="0.6">
      <c r="B272" s="158"/>
      <c r="C272" s="67"/>
      <c r="D272" s="37"/>
      <c r="E272" s="37"/>
      <c r="F272" s="45"/>
      <c r="G272" s="17"/>
    </row>
    <row r="273" spans="2:8" x14ac:dyDescent="0.6">
      <c r="B273" s="158"/>
      <c r="C273" s="67"/>
      <c r="D273" s="37"/>
      <c r="E273" s="37"/>
      <c r="F273" s="45"/>
      <c r="G273" s="17"/>
    </row>
    <row r="274" spans="2:8" x14ac:dyDescent="0.6">
      <c r="B274" s="158"/>
      <c r="C274" s="67"/>
      <c r="D274" s="37"/>
      <c r="E274" s="37"/>
      <c r="F274" s="45"/>
      <c r="G274" s="17"/>
    </row>
    <row r="275" spans="2:8" x14ac:dyDescent="0.6">
      <c r="B275" s="158"/>
      <c r="C275" s="67"/>
      <c r="D275" s="37"/>
      <c r="E275" s="37"/>
      <c r="F275" s="45"/>
      <c r="G275" s="17"/>
    </row>
    <row r="276" spans="2:8" x14ac:dyDescent="0.6">
      <c r="B276" s="158"/>
      <c r="C276" s="67"/>
      <c r="D276" s="37"/>
      <c r="E276" s="37"/>
      <c r="F276" s="45"/>
      <c r="G276" s="17"/>
    </row>
    <row r="277" spans="2:8" x14ac:dyDescent="0.6">
      <c r="B277" s="158"/>
      <c r="C277" s="67"/>
      <c r="D277" s="37"/>
      <c r="E277" s="37"/>
      <c r="F277" s="45"/>
      <c r="G277" s="17"/>
    </row>
    <row r="278" spans="2:8" x14ac:dyDescent="0.6">
      <c r="B278" s="158"/>
      <c r="C278" s="67"/>
      <c r="D278" s="37"/>
      <c r="E278" s="37"/>
      <c r="F278" s="45"/>
      <c r="G278" s="17"/>
    </row>
    <row r="279" spans="2:8" x14ac:dyDescent="0.6">
      <c r="B279" s="158"/>
      <c r="C279" s="67"/>
      <c r="D279" s="37"/>
      <c r="E279" s="37"/>
      <c r="F279" s="45"/>
      <c r="G279" s="17"/>
    </row>
    <row r="280" spans="2:8" x14ac:dyDescent="0.6">
      <c r="B280" s="158"/>
      <c r="C280" s="67"/>
      <c r="D280" s="37"/>
      <c r="E280" s="37"/>
      <c r="F280" s="45"/>
      <c r="G280" s="17"/>
    </row>
    <row r="281" spans="2:8" s="28" customFormat="1" ht="24.95" customHeight="1" x14ac:dyDescent="0.6">
      <c r="B281" s="93" t="str">
        <f>$B$10</f>
        <v>C4.3</v>
      </c>
      <c r="C281" s="30" t="s">
        <v>173</v>
      </c>
      <c r="D281" s="31"/>
      <c r="E281" s="32"/>
      <c r="F281" s="31"/>
      <c r="G281" s="33">
        <f>SUM(G221:G280)</f>
        <v>0</v>
      </c>
      <c r="H281" s="34"/>
    </row>
  </sheetData>
  <mergeCells count="25">
    <mergeCell ref="E1:G1"/>
    <mergeCell ref="B5:F7"/>
    <mergeCell ref="G4:G7"/>
    <mergeCell ref="B4:F4"/>
    <mergeCell ref="B74:D74"/>
    <mergeCell ref="E74:G76"/>
    <mergeCell ref="B75:D75"/>
    <mergeCell ref="B76:D76"/>
    <mergeCell ref="B77:F77"/>
    <mergeCell ref="G77:G80"/>
    <mergeCell ref="B78:F80"/>
    <mergeCell ref="B144:D144"/>
    <mergeCell ref="E144:G146"/>
    <mergeCell ref="B145:D145"/>
    <mergeCell ref="B146:D146"/>
    <mergeCell ref="B216:F216"/>
    <mergeCell ref="G216:G219"/>
    <mergeCell ref="B217:F219"/>
    <mergeCell ref="B147:F147"/>
    <mergeCell ref="G147:G150"/>
    <mergeCell ref="B148:F150"/>
    <mergeCell ref="B213:D213"/>
    <mergeCell ref="E213:G215"/>
    <mergeCell ref="B214:D214"/>
    <mergeCell ref="B215:D215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ZNT 4198/17T Standard Quotation Document Ver. 2019-09-02&amp;R&amp;"Arial,Bold"_____________________
C&amp;P  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53"/>
  <dimension ref="B1:J223"/>
  <sheetViews>
    <sheetView view="pageBreakPreview" zoomScale="85" zoomScaleNormal="125" zoomScaleSheetLayoutView="85" zoomScalePageLayoutView="125" workbookViewId="0">
      <selection activeCell="K114" sqref="K114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55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9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9" x14ac:dyDescent="0.6">
      <c r="B2" s="101" t="str">
        <f>Client2</f>
        <v>Department of Transport</v>
      </c>
    </row>
    <row r="3" spans="2:9" x14ac:dyDescent="0.6">
      <c r="B3" s="82"/>
      <c r="C3" s="103"/>
      <c r="D3" s="83"/>
      <c r="E3" s="83"/>
      <c r="F3" s="84"/>
      <c r="G3" s="102"/>
    </row>
    <row r="4" spans="2:9" x14ac:dyDescent="0.6">
      <c r="B4" s="376" t="s">
        <v>8</v>
      </c>
      <c r="C4" s="377"/>
      <c r="D4" s="377"/>
      <c r="E4" s="377"/>
      <c r="F4" s="377"/>
      <c r="G4" s="373" t="str">
        <f>"CHAPTER "&amp;B12</f>
        <v>CHAPTER C4.1.1</v>
      </c>
      <c r="H4" s="6"/>
    </row>
    <row r="5" spans="2:9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9" ht="12.75" customHeight="1" x14ac:dyDescent="0.6">
      <c r="B6" s="369"/>
      <c r="C6" s="370"/>
      <c r="D6" s="370"/>
      <c r="E6" s="370"/>
      <c r="F6" s="370"/>
      <c r="G6" s="374"/>
      <c r="H6" s="8"/>
    </row>
    <row r="7" spans="2:9" ht="7.5" customHeight="1" x14ac:dyDescent="0.6">
      <c r="B7" s="371"/>
      <c r="C7" s="372"/>
      <c r="D7" s="372"/>
      <c r="E7" s="372"/>
      <c r="F7" s="372"/>
      <c r="G7" s="375"/>
      <c r="H7" s="8"/>
    </row>
    <row r="8" spans="2:9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9" x14ac:dyDescent="0.6">
      <c r="B9" s="156"/>
      <c r="C9" s="155"/>
      <c r="D9" s="107"/>
      <c r="E9" s="15"/>
      <c r="F9" s="16"/>
      <c r="G9" s="17" t="str">
        <f t="shared" ref="G9:G44" si="0">IF(D9="","",E9*F9)</f>
        <v/>
      </c>
      <c r="H9" s="18"/>
    </row>
    <row r="10" spans="2:9" x14ac:dyDescent="0.6">
      <c r="B10" s="159" t="s">
        <v>1508</v>
      </c>
      <c r="C10" s="7" t="s">
        <v>1509</v>
      </c>
      <c r="D10" s="22"/>
      <c r="E10" s="15"/>
      <c r="F10" s="16"/>
      <c r="G10" s="17" t="str">
        <f t="shared" si="0"/>
        <v/>
      </c>
      <c r="H10" s="18"/>
    </row>
    <row r="11" spans="2:9" x14ac:dyDescent="0.6">
      <c r="B11" s="157"/>
      <c r="D11" s="22"/>
      <c r="E11" s="15"/>
      <c r="F11" s="16"/>
      <c r="G11" s="17" t="str">
        <f t="shared" si="0"/>
        <v/>
      </c>
      <c r="H11" s="18"/>
    </row>
    <row r="12" spans="2:9" hidden="1" x14ac:dyDescent="0.6">
      <c r="B12" s="158" t="s">
        <v>1510</v>
      </c>
      <c r="C12" s="59" t="s">
        <v>1511</v>
      </c>
      <c r="D12" s="22"/>
      <c r="E12" s="22"/>
      <c r="F12" s="40"/>
      <c r="G12" s="17" t="str">
        <f t="shared" si="0"/>
        <v/>
      </c>
      <c r="H12" s="41"/>
    </row>
    <row r="13" spans="2:9" hidden="1" x14ac:dyDescent="0.6">
      <c r="B13" s="157"/>
      <c r="D13" s="22"/>
      <c r="E13" s="22"/>
      <c r="F13" s="40"/>
      <c r="G13" s="17" t="str">
        <f t="shared" si="0"/>
        <v/>
      </c>
      <c r="H13" s="41"/>
    </row>
    <row r="14" spans="2:9" hidden="1" x14ac:dyDescent="0.6">
      <c r="B14" s="158" t="s">
        <v>1512</v>
      </c>
      <c r="C14" s="59" t="s">
        <v>1513</v>
      </c>
      <c r="D14" s="37"/>
      <c r="E14" s="22"/>
      <c r="F14" s="69"/>
      <c r="G14" s="17"/>
      <c r="H14" s="41"/>
      <c r="I14" s="226"/>
    </row>
    <row r="15" spans="2:9" hidden="1" x14ac:dyDescent="0.6">
      <c r="B15" s="158"/>
      <c r="C15" s="59"/>
      <c r="D15" s="37"/>
      <c r="E15" s="22"/>
      <c r="F15" s="69"/>
      <c r="G15" s="17"/>
      <c r="H15" s="41"/>
      <c r="I15" s="226"/>
    </row>
    <row r="16" spans="2:9" hidden="1" x14ac:dyDescent="0.6">
      <c r="B16" s="158" t="s">
        <v>109</v>
      </c>
      <c r="C16" s="59" t="s">
        <v>1514</v>
      </c>
      <c r="D16" s="37" t="s">
        <v>90</v>
      </c>
      <c r="E16" s="22"/>
      <c r="F16" s="72">
        <v>45000</v>
      </c>
      <c r="G16" s="243">
        <f t="shared" ref="G16" si="1">IF(D16="","",E16*F16)</f>
        <v>0</v>
      </c>
      <c r="H16" s="244"/>
    </row>
    <row r="17" spans="2:8" hidden="1" x14ac:dyDescent="0.6">
      <c r="B17" s="158"/>
      <c r="C17" s="59"/>
      <c r="D17" s="37"/>
      <c r="E17" s="22"/>
      <c r="F17" s="72"/>
      <c r="G17" s="243"/>
      <c r="H17" s="244"/>
    </row>
    <row r="18" spans="2:8" hidden="1" x14ac:dyDescent="0.6">
      <c r="B18" s="158" t="s">
        <v>112</v>
      </c>
      <c r="C18" s="59" t="s">
        <v>1515</v>
      </c>
      <c r="D18" s="37" t="s">
        <v>90</v>
      </c>
      <c r="E18" s="22"/>
      <c r="F18" s="72">
        <v>45000</v>
      </c>
      <c r="G18" s="243">
        <f t="shared" ref="G18" si="2">IF(D18="","",E18*F18)</f>
        <v>0</v>
      </c>
      <c r="H18" s="244"/>
    </row>
    <row r="19" spans="2:8" hidden="1" x14ac:dyDescent="0.6">
      <c r="B19" s="157"/>
      <c r="D19" s="22"/>
      <c r="E19" s="22"/>
      <c r="F19" s="40"/>
      <c r="G19" s="17" t="str">
        <f t="shared" si="0"/>
        <v/>
      </c>
      <c r="H19" s="41"/>
    </row>
    <row r="20" spans="2:8" hidden="1" x14ac:dyDescent="0.6">
      <c r="B20" s="158" t="s">
        <v>1516</v>
      </c>
      <c r="C20" s="59" t="s">
        <v>1517</v>
      </c>
      <c r="D20" s="37" t="s">
        <v>90</v>
      </c>
      <c r="E20" s="23"/>
      <c r="F20" s="24"/>
      <c r="G20" s="17">
        <f t="shared" si="0"/>
        <v>0</v>
      </c>
      <c r="H20" s="42"/>
    </row>
    <row r="21" spans="2:8" hidden="1" x14ac:dyDescent="0.6">
      <c r="B21" s="50"/>
      <c r="D21" s="22"/>
      <c r="E21" s="23"/>
      <c r="F21" s="24"/>
      <c r="G21" s="17" t="str">
        <f t="shared" si="0"/>
        <v/>
      </c>
      <c r="H21" s="42"/>
    </row>
    <row r="22" spans="2:8" ht="26" hidden="1" x14ac:dyDescent="0.6">
      <c r="B22" s="158" t="s">
        <v>1518</v>
      </c>
      <c r="C22" s="59" t="s">
        <v>1519</v>
      </c>
      <c r="D22" s="37"/>
      <c r="E22" s="23"/>
      <c r="F22" s="24"/>
      <c r="G22" s="17" t="str">
        <f t="shared" si="0"/>
        <v/>
      </c>
      <c r="H22" s="42"/>
    </row>
    <row r="23" spans="2:8" hidden="1" x14ac:dyDescent="0.6">
      <c r="B23" s="157"/>
      <c r="D23" s="22"/>
      <c r="E23" s="23"/>
      <c r="F23" s="40"/>
      <c r="G23" s="17" t="str">
        <f t="shared" si="0"/>
        <v/>
      </c>
      <c r="H23" s="41"/>
    </row>
    <row r="24" spans="2:8" ht="26" hidden="1" x14ac:dyDescent="0.6">
      <c r="B24" s="158" t="s">
        <v>1520</v>
      </c>
      <c r="C24" s="59" t="s">
        <v>1521</v>
      </c>
      <c r="D24" s="37" t="s">
        <v>70</v>
      </c>
      <c r="E24" s="23"/>
      <c r="F24" s="43"/>
      <c r="G24" s="17">
        <f t="shared" si="0"/>
        <v>0</v>
      </c>
      <c r="H24" s="41"/>
    </row>
    <row r="25" spans="2:8" hidden="1" x14ac:dyDescent="0.6">
      <c r="B25" s="157"/>
      <c r="D25" s="37"/>
      <c r="E25" s="23"/>
      <c r="F25" s="40"/>
      <c r="G25" s="17" t="str">
        <f t="shared" si="0"/>
        <v/>
      </c>
      <c r="H25" s="44"/>
    </row>
    <row r="26" spans="2:8" ht="26" hidden="1" x14ac:dyDescent="0.6">
      <c r="B26" s="158" t="s">
        <v>1522</v>
      </c>
      <c r="C26" s="59" t="s">
        <v>1523</v>
      </c>
      <c r="D26" s="37" t="s">
        <v>73</v>
      </c>
      <c r="E26" s="23"/>
      <c r="F26" s="45"/>
      <c r="G26" s="17">
        <f t="shared" si="0"/>
        <v>0</v>
      </c>
    </row>
    <row r="27" spans="2:8" hidden="1" x14ac:dyDescent="0.6">
      <c r="B27" s="50"/>
      <c r="D27" s="37"/>
      <c r="E27" s="23"/>
      <c r="F27" s="45"/>
      <c r="G27" s="17" t="str">
        <f t="shared" si="0"/>
        <v/>
      </c>
    </row>
    <row r="28" spans="2:8" ht="26" hidden="1" x14ac:dyDescent="0.6">
      <c r="B28" s="158" t="s">
        <v>1524</v>
      </c>
      <c r="C28" s="59" t="s">
        <v>1525</v>
      </c>
      <c r="D28" s="37"/>
      <c r="E28" s="23"/>
      <c r="F28" s="38"/>
      <c r="G28" s="17" t="str">
        <f t="shared" si="0"/>
        <v/>
      </c>
    </row>
    <row r="29" spans="2:8" hidden="1" x14ac:dyDescent="0.6">
      <c r="B29" s="157"/>
      <c r="D29" s="37"/>
      <c r="E29" s="23"/>
      <c r="F29" s="45"/>
      <c r="G29" s="17" t="str">
        <f t="shared" si="0"/>
        <v/>
      </c>
    </row>
    <row r="30" spans="2:8" hidden="1" x14ac:dyDescent="0.6">
      <c r="B30" s="157" t="s">
        <v>1526</v>
      </c>
      <c r="C30" s="59" t="s">
        <v>1527</v>
      </c>
      <c r="D30" s="37" t="s">
        <v>46</v>
      </c>
      <c r="E30" s="23"/>
      <c r="F30" s="43"/>
      <c r="G30" s="17">
        <f t="shared" si="0"/>
        <v>0</v>
      </c>
    </row>
    <row r="31" spans="2:8" hidden="1" x14ac:dyDescent="0.6">
      <c r="B31" s="157"/>
      <c r="D31" s="37"/>
      <c r="E31" s="23"/>
      <c r="F31" s="45"/>
      <c r="G31" s="17" t="str">
        <f t="shared" si="0"/>
        <v/>
      </c>
    </row>
    <row r="32" spans="2:8" hidden="1" x14ac:dyDescent="0.6">
      <c r="B32" s="158" t="s">
        <v>1528</v>
      </c>
      <c r="C32" s="59" t="s">
        <v>1529</v>
      </c>
      <c r="D32" s="37" t="s">
        <v>70</v>
      </c>
      <c r="E32" s="23"/>
      <c r="F32" s="40"/>
      <c r="G32" s="17">
        <f t="shared" si="0"/>
        <v>0</v>
      </c>
      <c r="H32" s="41"/>
    </row>
    <row r="33" spans="2:10" hidden="1" x14ac:dyDescent="0.6">
      <c r="B33" s="157"/>
      <c r="D33" s="37"/>
      <c r="E33" s="23"/>
      <c r="F33" s="40"/>
      <c r="G33" s="17" t="str">
        <f t="shared" si="0"/>
        <v/>
      </c>
      <c r="H33" s="41"/>
    </row>
    <row r="34" spans="2:10" ht="26" hidden="1" x14ac:dyDescent="0.6">
      <c r="B34" s="157" t="s">
        <v>1530</v>
      </c>
      <c r="C34" s="59" t="s">
        <v>1531</v>
      </c>
      <c r="D34" s="37" t="s">
        <v>73</v>
      </c>
      <c r="E34" s="23"/>
      <c r="F34" s="38"/>
      <c r="G34" s="17">
        <f t="shared" si="0"/>
        <v>0</v>
      </c>
      <c r="H34" s="42"/>
    </row>
    <row r="35" spans="2:10" hidden="1" x14ac:dyDescent="0.6">
      <c r="B35" s="157"/>
      <c r="D35" s="22"/>
      <c r="E35" s="23"/>
      <c r="F35" s="38"/>
      <c r="G35" s="17" t="str">
        <f t="shared" si="0"/>
        <v/>
      </c>
      <c r="H35" s="41"/>
    </row>
    <row r="36" spans="2:10" hidden="1" x14ac:dyDescent="0.6">
      <c r="B36" s="158" t="s">
        <v>1532</v>
      </c>
      <c r="C36" s="59" t="s">
        <v>1533</v>
      </c>
      <c r="D36" s="22"/>
      <c r="E36" s="23"/>
      <c r="F36" s="43"/>
      <c r="G36" s="17" t="str">
        <f t="shared" si="0"/>
        <v/>
      </c>
      <c r="H36" s="41"/>
    </row>
    <row r="37" spans="2:10" hidden="1" x14ac:dyDescent="0.6">
      <c r="B37" s="157"/>
      <c r="D37" s="37"/>
      <c r="E37" s="26"/>
      <c r="F37" s="27"/>
      <c r="G37" s="17" t="str">
        <f t="shared" si="0"/>
        <v/>
      </c>
      <c r="H37" s="18"/>
    </row>
    <row r="38" spans="2:10" ht="15.5" hidden="1" x14ac:dyDescent="0.6">
      <c r="B38" s="158" t="s">
        <v>1534</v>
      </c>
      <c r="C38" s="59" t="s">
        <v>1535</v>
      </c>
      <c r="D38" s="22" t="s">
        <v>49</v>
      </c>
      <c r="E38" s="26"/>
      <c r="F38" s="69">
        <v>26</v>
      </c>
      <c r="G38" s="17">
        <f t="shared" si="0"/>
        <v>0</v>
      </c>
      <c r="H38" s="18"/>
      <c r="I38" s="226"/>
    </row>
    <row r="39" spans="2:10" s="36" customFormat="1" hidden="1" x14ac:dyDescent="0.6">
      <c r="B39" s="158"/>
      <c r="C39" s="59"/>
      <c r="D39" s="37"/>
      <c r="E39" s="26"/>
      <c r="F39" s="27"/>
      <c r="G39" s="17" t="str">
        <f t="shared" si="0"/>
        <v/>
      </c>
      <c r="H39" s="18"/>
    </row>
    <row r="40" spans="2:10" hidden="1" x14ac:dyDescent="0.6">
      <c r="B40" s="158" t="s">
        <v>1536</v>
      </c>
      <c r="C40" s="59" t="s">
        <v>1537</v>
      </c>
      <c r="D40" s="22"/>
      <c r="E40" s="23"/>
      <c r="F40" s="38"/>
      <c r="G40" s="17" t="str">
        <f t="shared" si="0"/>
        <v/>
      </c>
      <c r="H40" s="42"/>
    </row>
    <row r="41" spans="2:10" hidden="1" x14ac:dyDescent="0.6">
      <c r="B41" s="157"/>
      <c r="D41" s="37"/>
      <c r="E41" s="23"/>
      <c r="F41" s="38"/>
      <c r="G41" s="17" t="str">
        <f t="shared" si="0"/>
        <v/>
      </c>
      <c r="H41" s="42"/>
    </row>
    <row r="42" spans="2:10" ht="15.5" hidden="1" x14ac:dyDescent="0.6">
      <c r="B42" s="158" t="s">
        <v>109</v>
      </c>
      <c r="C42" s="59" t="s">
        <v>1538</v>
      </c>
      <c r="D42" s="22" t="s">
        <v>49</v>
      </c>
      <c r="E42" s="23"/>
      <c r="F42" s="47"/>
      <c r="G42" s="17">
        <f t="shared" si="0"/>
        <v>0</v>
      </c>
      <c r="H42" s="41"/>
    </row>
    <row r="43" spans="2:10" hidden="1" x14ac:dyDescent="0.6">
      <c r="B43" s="157"/>
      <c r="D43" s="22"/>
      <c r="E43" s="23"/>
      <c r="F43" s="47"/>
      <c r="G43" s="17" t="str">
        <f t="shared" si="0"/>
        <v/>
      </c>
      <c r="H43" s="41"/>
    </row>
    <row r="44" spans="2:10" ht="15.5" hidden="1" x14ac:dyDescent="0.6">
      <c r="B44" s="158" t="s">
        <v>112</v>
      </c>
      <c r="C44" s="59" t="s">
        <v>1539</v>
      </c>
      <c r="D44" s="22" t="s">
        <v>49</v>
      </c>
      <c r="E44" s="23"/>
      <c r="F44" s="43"/>
      <c r="G44" s="17">
        <f t="shared" si="0"/>
        <v>0</v>
      </c>
      <c r="H44" s="41"/>
    </row>
    <row r="45" spans="2:10" hidden="1" x14ac:dyDescent="0.6">
      <c r="B45" s="50"/>
      <c r="D45" s="22"/>
      <c r="E45" s="23"/>
      <c r="F45" s="43"/>
      <c r="G45" s="17" t="str">
        <f t="shared" ref="G45:G68" si="3">IF(D45="","",E45*F45)</f>
        <v/>
      </c>
      <c r="H45" s="41"/>
    </row>
    <row r="46" spans="2:10" ht="26" hidden="1" x14ac:dyDescent="0.6">
      <c r="B46" s="158" t="s">
        <v>1540</v>
      </c>
      <c r="C46" s="59" t="s">
        <v>1541</v>
      </c>
      <c r="D46" s="22"/>
      <c r="E46" s="22"/>
      <c r="F46" s="40"/>
      <c r="G46" s="17" t="str">
        <f t="shared" si="3"/>
        <v/>
      </c>
      <c r="H46" s="41"/>
    </row>
    <row r="47" spans="2:10" hidden="1" x14ac:dyDescent="0.6">
      <c r="B47" s="157"/>
      <c r="D47" s="22"/>
      <c r="E47" s="22"/>
      <c r="F47" s="40"/>
      <c r="G47" s="17" t="str">
        <f t="shared" si="3"/>
        <v/>
      </c>
      <c r="H47" s="41"/>
    </row>
    <row r="48" spans="2:10" ht="15.5" hidden="1" x14ac:dyDescent="0.6">
      <c r="B48" s="158" t="s">
        <v>1542</v>
      </c>
      <c r="C48" s="59" t="s">
        <v>1543</v>
      </c>
      <c r="D48" s="22" t="s">
        <v>49</v>
      </c>
      <c r="E48" s="26"/>
      <c r="F48" s="38">
        <v>36</v>
      </c>
      <c r="G48" s="17">
        <f t="shared" si="3"/>
        <v>0</v>
      </c>
      <c r="H48" s="41"/>
      <c r="I48" s="226"/>
      <c r="J48" s="1">
        <v>27000</v>
      </c>
    </row>
    <row r="49" spans="2:10" hidden="1" x14ac:dyDescent="0.6">
      <c r="B49" s="157"/>
      <c r="D49" s="22"/>
      <c r="E49" s="22"/>
      <c r="F49" s="38"/>
      <c r="G49" s="17" t="str">
        <f t="shared" si="3"/>
        <v/>
      </c>
      <c r="H49" s="41"/>
    </row>
    <row r="50" spans="2:10" ht="15.5" hidden="1" x14ac:dyDescent="0.6">
      <c r="B50" s="158" t="s">
        <v>1544</v>
      </c>
      <c r="C50" s="59" t="s">
        <v>1545</v>
      </c>
      <c r="D50" s="22" t="s">
        <v>49</v>
      </c>
      <c r="E50" s="22"/>
      <c r="F50" s="38"/>
      <c r="G50" s="17">
        <f t="shared" si="3"/>
        <v>0</v>
      </c>
      <c r="H50" s="41"/>
    </row>
    <row r="51" spans="2:10" hidden="1" x14ac:dyDescent="0.6">
      <c r="B51" s="157"/>
      <c r="D51" s="22"/>
      <c r="E51" s="22"/>
      <c r="F51" s="38"/>
      <c r="G51" s="17" t="str">
        <f t="shared" si="3"/>
        <v/>
      </c>
      <c r="H51" s="41"/>
    </row>
    <row r="52" spans="2:10" ht="15.5" hidden="1" x14ac:dyDescent="0.6">
      <c r="B52" s="158" t="s">
        <v>1546</v>
      </c>
      <c r="C52" s="59" t="s">
        <v>1547</v>
      </c>
      <c r="D52" s="22" t="s">
        <v>49</v>
      </c>
      <c r="E52" s="22"/>
      <c r="F52" s="38"/>
      <c r="G52" s="17">
        <f t="shared" si="3"/>
        <v>0</v>
      </c>
      <c r="H52" s="41"/>
    </row>
    <row r="53" spans="2:10" hidden="1" x14ac:dyDescent="0.6">
      <c r="B53" s="157"/>
      <c r="D53" s="22"/>
      <c r="E53" s="22"/>
      <c r="F53" s="38"/>
      <c r="G53" s="17" t="str">
        <f t="shared" si="3"/>
        <v/>
      </c>
      <c r="H53" s="41"/>
    </row>
    <row r="54" spans="2:10" ht="15.5" hidden="1" x14ac:dyDescent="0.6">
      <c r="B54" s="158" t="s">
        <v>1548</v>
      </c>
      <c r="C54" s="59" t="s">
        <v>1549</v>
      </c>
      <c r="D54" s="22" t="s">
        <v>49</v>
      </c>
      <c r="E54" s="26"/>
      <c r="F54" s="38">
        <v>60</v>
      </c>
      <c r="G54" s="17">
        <f t="shared" si="3"/>
        <v>0</v>
      </c>
      <c r="H54" s="41"/>
      <c r="I54" s="226"/>
      <c r="J54" s="1">
        <v>7500</v>
      </c>
    </row>
    <row r="55" spans="2:10" hidden="1" x14ac:dyDescent="0.6">
      <c r="B55" s="157"/>
      <c r="D55" s="22"/>
      <c r="E55" s="22"/>
      <c r="F55" s="38"/>
      <c r="G55" s="17" t="str">
        <f t="shared" si="3"/>
        <v/>
      </c>
      <c r="H55" s="41"/>
    </row>
    <row r="56" spans="2:10" ht="15.5" hidden="1" x14ac:dyDescent="0.6">
      <c r="B56" s="158" t="s">
        <v>1550</v>
      </c>
      <c r="C56" s="59" t="s">
        <v>1551</v>
      </c>
      <c r="D56" s="22" t="s">
        <v>49</v>
      </c>
      <c r="E56" s="26"/>
      <c r="F56" s="48">
        <v>150</v>
      </c>
      <c r="G56" s="17">
        <f t="shared" si="3"/>
        <v>0</v>
      </c>
      <c r="H56" s="41"/>
      <c r="I56" s="226"/>
      <c r="J56" s="1">
        <v>4000</v>
      </c>
    </row>
    <row r="57" spans="2:10" hidden="1" x14ac:dyDescent="0.6">
      <c r="B57" s="50"/>
      <c r="D57" s="22"/>
      <c r="E57" s="22"/>
      <c r="F57" s="48"/>
      <c r="G57" s="17" t="str">
        <f t="shared" si="3"/>
        <v/>
      </c>
      <c r="H57" s="41"/>
    </row>
    <row r="58" spans="2:10" hidden="1" x14ac:dyDescent="0.6">
      <c r="B58" s="158" t="s">
        <v>1552</v>
      </c>
      <c r="C58" s="59" t="s">
        <v>1553</v>
      </c>
      <c r="D58" s="22"/>
      <c r="E58" s="22"/>
      <c r="F58" s="38"/>
      <c r="G58" s="17" t="str">
        <f t="shared" si="3"/>
        <v/>
      </c>
      <c r="H58" s="41"/>
    </row>
    <row r="59" spans="2:10" hidden="1" x14ac:dyDescent="0.6">
      <c r="B59" s="157"/>
      <c r="D59" s="22"/>
      <c r="E59" s="22"/>
      <c r="F59" s="38"/>
      <c r="G59" s="17" t="str">
        <f t="shared" si="3"/>
        <v/>
      </c>
      <c r="H59" s="41"/>
    </row>
    <row r="60" spans="2:10" hidden="1" x14ac:dyDescent="0.6">
      <c r="B60" s="158" t="s">
        <v>1554</v>
      </c>
      <c r="C60" s="59" t="s">
        <v>1555</v>
      </c>
      <c r="D60" s="37" t="s">
        <v>90</v>
      </c>
      <c r="E60" s="22"/>
      <c r="F60" s="38"/>
      <c r="G60" s="17">
        <f t="shared" si="3"/>
        <v>0</v>
      </c>
      <c r="H60" s="41"/>
    </row>
    <row r="61" spans="2:10" hidden="1" x14ac:dyDescent="0.6">
      <c r="B61" s="157"/>
      <c r="D61" s="22"/>
      <c r="E61" s="22"/>
      <c r="F61" s="38"/>
      <c r="G61" s="17" t="str">
        <f t="shared" si="3"/>
        <v/>
      </c>
      <c r="H61" s="41"/>
    </row>
    <row r="62" spans="2:10" hidden="1" x14ac:dyDescent="0.6">
      <c r="B62" s="158" t="s">
        <v>1556</v>
      </c>
      <c r="C62" s="59" t="s">
        <v>1557</v>
      </c>
      <c r="D62" s="37" t="s">
        <v>90</v>
      </c>
      <c r="E62" s="22"/>
      <c r="F62" s="38"/>
      <c r="G62" s="17">
        <f t="shared" si="3"/>
        <v>0</v>
      </c>
      <c r="H62" s="41"/>
    </row>
    <row r="63" spans="2:10" hidden="1" x14ac:dyDescent="0.6">
      <c r="B63" s="157"/>
      <c r="D63" s="22"/>
      <c r="E63" s="22"/>
      <c r="F63" s="38"/>
      <c r="G63" s="17" t="str">
        <f t="shared" si="3"/>
        <v/>
      </c>
      <c r="H63" s="41"/>
    </row>
    <row r="64" spans="2:10" hidden="1" x14ac:dyDescent="0.6">
      <c r="B64" s="158" t="s">
        <v>1558</v>
      </c>
      <c r="C64" s="59" t="s">
        <v>1559</v>
      </c>
      <c r="D64" s="37" t="s">
        <v>90</v>
      </c>
      <c r="E64" s="37"/>
      <c r="F64" s="38"/>
      <c r="G64" s="17">
        <f t="shared" si="3"/>
        <v>0</v>
      </c>
    </row>
    <row r="65" spans="2:8" hidden="1" x14ac:dyDescent="0.6">
      <c r="B65" s="157"/>
      <c r="D65" s="22"/>
      <c r="E65" s="22"/>
      <c r="F65" s="38"/>
      <c r="G65" s="17" t="str">
        <f t="shared" si="3"/>
        <v/>
      </c>
      <c r="H65" s="41"/>
    </row>
    <row r="66" spans="2:8" hidden="1" x14ac:dyDescent="0.6">
      <c r="B66" s="158" t="s">
        <v>1560</v>
      </c>
      <c r="C66" s="59" t="s">
        <v>1561</v>
      </c>
      <c r="D66" s="37" t="s">
        <v>90</v>
      </c>
      <c r="E66" s="37"/>
      <c r="F66" s="38"/>
      <c r="G66" s="17">
        <f t="shared" si="3"/>
        <v>0</v>
      </c>
      <c r="H66" s="49"/>
    </row>
    <row r="67" spans="2:8" hidden="1" x14ac:dyDescent="0.6">
      <c r="B67" s="157"/>
      <c r="D67" s="37"/>
      <c r="E67" s="37"/>
      <c r="F67" s="38"/>
      <c r="G67" s="17" t="str">
        <f t="shared" si="3"/>
        <v/>
      </c>
    </row>
    <row r="68" spans="2:8" ht="26" hidden="1" x14ac:dyDescent="0.6">
      <c r="B68" s="158" t="s">
        <v>1562</v>
      </c>
      <c r="C68" s="59" t="s">
        <v>1563</v>
      </c>
      <c r="D68" s="37" t="s">
        <v>90</v>
      </c>
      <c r="E68" s="22"/>
      <c r="F68" s="38"/>
      <c r="G68" s="17">
        <f t="shared" si="3"/>
        <v>0</v>
      </c>
      <c r="H68" s="41"/>
    </row>
    <row r="69" spans="2:8" hidden="1" x14ac:dyDescent="0.6">
      <c r="B69" s="158"/>
      <c r="C69" s="59"/>
      <c r="D69" s="37"/>
      <c r="E69" s="22"/>
      <c r="F69" s="38"/>
      <c r="G69" s="17"/>
      <c r="H69" s="41"/>
    </row>
    <row r="70" spans="2:8" hidden="1" x14ac:dyDescent="0.6">
      <c r="B70" s="158"/>
      <c r="C70" s="59"/>
      <c r="D70" s="37"/>
      <c r="E70" s="22"/>
      <c r="F70" s="38"/>
      <c r="G70" s="17"/>
      <c r="H70" s="41"/>
    </row>
    <row r="71" spans="2:8" hidden="1" x14ac:dyDescent="0.6">
      <c r="B71" s="158"/>
      <c r="C71" s="59"/>
      <c r="D71" s="37"/>
      <c r="E71" s="22"/>
      <c r="F71" s="38"/>
      <c r="G71" s="17"/>
      <c r="H71" s="41"/>
    </row>
    <row r="72" spans="2:8" hidden="1" x14ac:dyDescent="0.6">
      <c r="B72" s="158"/>
      <c r="C72" s="59"/>
      <c r="D72" s="37"/>
      <c r="E72" s="22"/>
      <c r="F72" s="38"/>
      <c r="G72" s="17"/>
      <c r="H72" s="41"/>
    </row>
    <row r="73" spans="2:8" hidden="1" x14ac:dyDescent="0.6">
      <c r="B73" s="158"/>
      <c r="C73" s="59"/>
      <c r="D73" s="37"/>
      <c r="E73" s="22"/>
      <c r="F73" s="38"/>
      <c r="G73" s="17"/>
      <c r="H73" s="41"/>
    </row>
    <row r="74" spans="2:8" hidden="1" x14ac:dyDescent="0.6">
      <c r="B74" s="158"/>
      <c r="C74" s="59"/>
      <c r="D74" s="37"/>
      <c r="E74" s="22"/>
      <c r="F74" s="38"/>
      <c r="G74" s="17"/>
      <c r="H74" s="41"/>
    </row>
    <row r="75" spans="2:8" hidden="1" x14ac:dyDescent="0.6">
      <c r="B75" s="158"/>
      <c r="C75" s="59"/>
      <c r="D75" s="37"/>
      <c r="E75" s="22"/>
      <c r="F75" s="38"/>
      <c r="G75" s="17"/>
      <c r="H75" s="41"/>
    </row>
    <row r="76" spans="2:8" x14ac:dyDescent="0.6">
      <c r="B76" s="50"/>
      <c r="D76" s="22"/>
      <c r="E76" s="22"/>
      <c r="F76" s="38"/>
      <c r="G76" s="17" t="str">
        <f>IF(D76="","",E76*F76)</f>
        <v/>
      </c>
      <c r="H76" s="41"/>
    </row>
    <row r="77" spans="2:8" s="28" customFormat="1" ht="19.5" customHeight="1" x14ac:dyDescent="0.6">
      <c r="B77" s="154" t="str">
        <f>$B$10</f>
        <v>C4.1</v>
      </c>
      <c r="C77" s="30" t="s">
        <v>78</v>
      </c>
      <c r="D77" s="32"/>
      <c r="E77" s="32"/>
      <c r="F77" s="31"/>
      <c r="G77" s="33">
        <f>SUM(G18:G76)</f>
        <v>0</v>
      </c>
      <c r="H77" s="34"/>
    </row>
    <row r="78" spans="2:8" x14ac:dyDescent="0.6">
      <c r="B78" s="367" t="str">
        <f>Client1</f>
        <v>Province of KwaZulu-Natal</v>
      </c>
      <c r="C78" s="367"/>
      <c r="D78" s="367"/>
      <c r="E78" s="365" t="str">
        <f>"Contract No. "&amp;ContractNo</f>
        <v>Contract No. ZNB00904/00000/00/HOD/INF/21/T</v>
      </c>
      <c r="F78" s="365"/>
      <c r="G78" s="365"/>
    </row>
    <row r="79" spans="2:8" x14ac:dyDescent="0.6">
      <c r="B79" s="367" t="str">
        <f>Client2</f>
        <v>Department of Transport</v>
      </c>
      <c r="C79" s="367"/>
      <c r="D79" s="367"/>
      <c r="E79" s="365"/>
      <c r="F79" s="365"/>
      <c r="G79" s="365"/>
    </row>
    <row r="80" spans="2:8" x14ac:dyDescent="0.6">
      <c r="B80" s="368"/>
      <c r="C80" s="368"/>
      <c r="D80" s="368"/>
      <c r="E80" s="366"/>
      <c r="F80" s="366"/>
      <c r="G80" s="366"/>
    </row>
    <row r="81" spans="2:8" x14ac:dyDescent="0.6">
      <c r="B81" s="376" t="s">
        <v>8</v>
      </c>
      <c r="C81" s="377"/>
      <c r="D81" s="377"/>
      <c r="E81" s="377"/>
      <c r="F81" s="377"/>
      <c r="G81" s="378" t="str">
        <f>$G$4</f>
        <v>CHAPTER C4.1.1</v>
      </c>
      <c r="H81" s="6"/>
    </row>
    <row r="82" spans="2:8" x14ac:dyDescent="0.6">
      <c r="B82" s="369" t="str">
        <f>ContractDescription</f>
        <v>THE CONSTRUCTION OF THE LOVU RIVER PEDESTRIAN BRIDGE NO.3383 IN THE DURBAN REGION</v>
      </c>
      <c r="C82" s="370"/>
      <c r="D82" s="370"/>
      <c r="E82" s="370"/>
      <c r="F82" s="370"/>
      <c r="G82" s="365"/>
      <c r="H82" s="8"/>
    </row>
    <row r="83" spans="2:8" x14ac:dyDescent="0.6">
      <c r="B83" s="369"/>
      <c r="C83" s="370"/>
      <c r="D83" s="370"/>
      <c r="E83" s="370"/>
      <c r="F83" s="370"/>
      <c r="G83" s="365"/>
      <c r="H83" s="8"/>
    </row>
    <row r="84" spans="2:8" x14ac:dyDescent="0.6">
      <c r="B84" s="371"/>
      <c r="C84" s="372"/>
      <c r="D84" s="372"/>
      <c r="E84" s="372"/>
      <c r="F84" s="372"/>
      <c r="G84" s="366"/>
      <c r="H84" s="8"/>
    </row>
    <row r="85" spans="2:8" s="9" customFormat="1" ht="24.95" customHeight="1" x14ac:dyDescent="0.6">
      <c r="B85" s="79" t="s">
        <v>9</v>
      </c>
      <c r="C85" s="11" t="s">
        <v>10</v>
      </c>
      <c r="D85" s="11" t="s">
        <v>11</v>
      </c>
      <c r="E85" s="11" t="s">
        <v>12</v>
      </c>
      <c r="F85" s="11" t="s">
        <v>13</v>
      </c>
      <c r="G85" s="11" t="s">
        <v>14</v>
      </c>
      <c r="H85" s="12"/>
    </row>
    <row r="86" spans="2:8" s="28" customFormat="1" ht="13.5" customHeight="1" x14ac:dyDescent="0.6">
      <c r="B86" s="85"/>
      <c r="C86" s="30" t="s">
        <v>79</v>
      </c>
      <c r="D86" s="32"/>
      <c r="E86" s="32"/>
      <c r="F86" s="31"/>
      <c r="G86" s="33">
        <f>G77</f>
        <v>0</v>
      </c>
      <c r="H86" s="34"/>
    </row>
    <row r="87" spans="2:8" ht="13.5" customHeight="1" x14ac:dyDescent="0.6">
      <c r="B87" s="50"/>
      <c r="D87" s="22"/>
      <c r="E87" s="22"/>
      <c r="F87" s="38"/>
      <c r="G87" s="17"/>
      <c r="H87" s="41"/>
    </row>
    <row r="88" spans="2:8" ht="13.5" hidden="1" customHeight="1" x14ac:dyDescent="0.6">
      <c r="B88" s="158" t="s">
        <v>1564</v>
      </c>
      <c r="C88" s="59" t="s">
        <v>1565</v>
      </c>
      <c r="D88" s="22"/>
      <c r="E88" s="22"/>
      <c r="F88" s="38"/>
      <c r="G88" s="17" t="str">
        <f t="shared" ref="G88:G119" si="4">IF(D88="","",E88*F88)</f>
        <v/>
      </c>
      <c r="H88" s="41"/>
    </row>
    <row r="89" spans="2:8" ht="13.5" hidden="1" customHeight="1" x14ac:dyDescent="0.6">
      <c r="B89" s="157"/>
      <c r="D89" s="22"/>
      <c r="E89" s="22"/>
      <c r="F89" s="38"/>
      <c r="G89" s="17" t="str">
        <f t="shared" si="4"/>
        <v/>
      </c>
      <c r="H89" s="41"/>
    </row>
    <row r="90" spans="2:8" ht="13.5" hidden="1" customHeight="1" x14ac:dyDescent="0.6">
      <c r="B90" s="158" t="s">
        <v>1566</v>
      </c>
      <c r="C90" s="59" t="s">
        <v>1567</v>
      </c>
      <c r="D90" s="22" t="s">
        <v>49</v>
      </c>
      <c r="E90" s="22"/>
      <c r="F90" s="38"/>
      <c r="G90" s="17">
        <f t="shared" si="4"/>
        <v>0</v>
      </c>
      <c r="H90" s="41"/>
    </row>
    <row r="91" spans="2:8" ht="13.5" hidden="1" customHeight="1" x14ac:dyDescent="0.6">
      <c r="B91" s="157"/>
      <c r="D91" s="22"/>
      <c r="E91" s="22"/>
      <c r="F91" s="38"/>
      <c r="G91" s="17" t="str">
        <f t="shared" si="4"/>
        <v/>
      </c>
      <c r="H91" s="41"/>
    </row>
    <row r="92" spans="2:8" ht="13.5" hidden="1" customHeight="1" x14ac:dyDescent="0.6">
      <c r="B92" s="158" t="s">
        <v>1568</v>
      </c>
      <c r="C92" s="59" t="s">
        <v>1569</v>
      </c>
      <c r="D92" s="22" t="s">
        <v>49</v>
      </c>
      <c r="E92" s="22"/>
      <c r="F92" s="38"/>
      <c r="G92" s="17">
        <f t="shared" si="4"/>
        <v>0</v>
      </c>
      <c r="H92" s="41"/>
    </row>
    <row r="93" spans="2:8" ht="13.5" hidden="1" customHeight="1" x14ac:dyDescent="0.6">
      <c r="B93" s="157"/>
      <c r="D93" s="22"/>
      <c r="E93" s="22"/>
      <c r="F93" s="38"/>
      <c r="G93" s="17" t="str">
        <f t="shared" si="4"/>
        <v/>
      </c>
      <c r="H93" s="41"/>
    </row>
    <row r="94" spans="2:8" ht="13.5" hidden="1" customHeight="1" x14ac:dyDescent="0.6">
      <c r="B94" s="158" t="s">
        <v>1570</v>
      </c>
      <c r="C94" s="59" t="s">
        <v>1571</v>
      </c>
      <c r="D94" s="22" t="s">
        <v>49</v>
      </c>
      <c r="E94" s="22"/>
      <c r="F94" s="38"/>
      <c r="G94" s="17">
        <f t="shared" si="4"/>
        <v>0</v>
      </c>
      <c r="H94" s="41"/>
    </row>
    <row r="95" spans="2:8" ht="13.5" hidden="1" customHeight="1" x14ac:dyDescent="0.6">
      <c r="B95" s="157"/>
      <c r="D95" s="22"/>
      <c r="E95" s="22"/>
      <c r="F95" s="38"/>
      <c r="G95" s="17" t="str">
        <f t="shared" si="4"/>
        <v/>
      </c>
      <c r="H95" s="41"/>
    </row>
    <row r="96" spans="2:8" ht="13.5" hidden="1" customHeight="1" x14ac:dyDescent="0.6">
      <c r="B96" s="158" t="s">
        <v>1572</v>
      </c>
      <c r="C96" s="59" t="s">
        <v>1573</v>
      </c>
      <c r="D96" s="22" t="s">
        <v>49</v>
      </c>
      <c r="E96" s="22"/>
      <c r="F96" s="38"/>
      <c r="G96" s="17">
        <f t="shared" si="4"/>
        <v>0</v>
      </c>
      <c r="H96" s="41"/>
    </row>
    <row r="97" spans="2:8" ht="13.5" hidden="1" customHeight="1" x14ac:dyDescent="0.6">
      <c r="B97" s="157"/>
      <c r="D97" s="22"/>
      <c r="E97" s="22"/>
      <c r="F97" s="38"/>
      <c r="G97" s="17" t="str">
        <f t="shared" si="4"/>
        <v/>
      </c>
      <c r="H97" s="41"/>
    </row>
    <row r="98" spans="2:8" ht="13.5" hidden="1" customHeight="1" x14ac:dyDescent="0.6">
      <c r="B98" s="158" t="s">
        <v>1574</v>
      </c>
      <c r="C98" s="59" t="s">
        <v>1563</v>
      </c>
      <c r="D98" s="22" t="s">
        <v>49</v>
      </c>
      <c r="E98" s="22"/>
      <c r="F98" s="38"/>
      <c r="G98" s="17">
        <f t="shared" si="4"/>
        <v>0</v>
      </c>
      <c r="H98" s="41"/>
    </row>
    <row r="99" spans="2:8" ht="13.5" hidden="1" customHeight="1" x14ac:dyDescent="0.6">
      <c r="B99" s="50"/>
      <c r="D99" s="22"/>
      <c r="E99" s="22"/>
      <c r="F99" s="38"/>
      <c r="G99" s="17" t="str">
        <f t="shared" si="4"/>
        <v/>
      </c>
      <c r="H99" s="41"/>
    </row>
    <row r="100" spans="2:8" ht="13.5" hidden="1" customHeight="1" x14ac:dyDescent="0.6">
      <c r="B100" s="158" t="s">
        <v>1575</v>
      </c>
      <c r="C100" s="59" t="s">
        <v>1576</v>
      </c>
      <c r="D100" s="22"/>
      <c r="E100" s="22"/>
      <c r="F100" s="38"/>
      <c r="G100" s="17" t="str">
        <f t="shared" si="4"/>
        <v/>
      </c>
      <c r="H100" s="41"/>
    </row>
    <row r="101" spans="2:8" ht="13.5" hidden="1" customHeight="1" x14ac:dyDescent="0.6">
      <c r="B101" s="157"/>
      <c r="D101" s="22"/>
      <c r="E101" s="22"/>
      <c r="F101" s="38"/>
      <c r="G101" s="17" t="str">
        <f t="shared" si="4"/>
        <v/>
      </c>
      <c r="H101" s="41"/>
    </row>
    <row r="102" spans="2:8" ht="13.5" hidden="1" customHeight="1" x14ac:dyDescent="0.6">
      <c r="B102" s="158" t="s">
        <v>1577</v>
      </c>
      <c r="C102" s="59" t="s">
        <v>1555</v>
      </c>
      <c r="D102" s="37" t="s">
        <v>90</v>
      </c>
      <c r="E102" s="22"/>
      <c r="F102" s="38"/>
      <c r="G102" s="17">
        <f t="shared" si="4"/>
        <v>0</v>
      </c>
      <c r="H102" s="41"/>
    </row>
    <row r="103" spans="2:8" ht="13.5" hidden="1" customHeight="1" x14ac:dyDescent="0.6">
      <c r="B103" s="157"/>
      <c r="D103" s="22"/>
      <c r="E103" s="22"/>
      <c r="F103" s="38"/>
      <c r="G103" s="17" t="str">
        <f t="shared" si="4"/>
        <v/>
      </c>
      <c r="H103" s="41"/>
    </row>
    <row r="104" spans="2:8" ht="13.5" hidden="1" customHeight="1" x14ac:dyDescent="0.6">
      <c r="B104" s="158" t="s">
        <v>1578</v>
      </c>
      <c r="C104" s="59" t="s">
        <v>1557</v>
      </c>
      <c r="D104" s="37" t="s">
        <v>90</v>
      </c>
      <c r="E104" s="22"/>
      <c r="F104" s="38"/>
      <c r="G104" s="17">
        <f t="shared" si="4"/>
        <v>0</v>
      </c>
      <c r="H104" s="41"/>
    </row>
    <row r="105" spans="2:8" ht="13.5" hidden="1" customHeight="1" x14ac:dyDescent="0.6">
      <c r="B105" s="157"/>
      <c r="D105" s="22"/>
      <c r="E105" s="22"/>
      <c r="F105" s="38"/>
      <c r="G105" s="17" t="str">
        <f t="shared" si="4"/>
        <v/>
      </c>
      <c r="H105" s="41"/>
    </row>
    <row r="106" spans="2:8" ht="13.5" hidden="1" customHeight="1" x14ac:dyDescent="0.6">
      <c r="B106" s="158" t="s">
        <v>1579</v>
      </c>
      <c r="C106" s="59" t="s">
        <v>1559</v>
      </c>
      <c r="D106" s="37" t="s">
        <v>90</v>
      </c>
      <c r="E106" s="22"/>
      <c r="F106" s="38"/>
      <c r="G106" s="17">
        <f t="shared" si="4"/>
        <v>0</v>
      </c>
      <c r="H106" s="41"/>
    </row>
    <row r="107" spans="2:8" ht="13.5" hidden="1" customHeight="1" x14ac:dyDescent="0.6">
      <c r="B107" s="157"/>
      <c r="D107" s="22"/>
      <c r="E107" s="22"/>
      <c r="F107" s="38"/>
      <c r="G107" s="17" t="str">
        <f t="shared" si="4"/>
        <v/>
      </c>
      <c r="H107" s="41"/>
    </row>
    <row r="108" spans="2:8" ht="13.5" hidden="1" customHeight="1" x14ac:dyDescent="0.6">
      <c r="B108" s="158" t="s">
        <v>1580</v>
      </c>
      <c r="C108" s="59" t="s">
        <v>1561</v>
      </c>
      <c r="D108" s="37" t="s">
        <v>90</v>
      </c>
      <c r="E108" s="22"/>
      <c r="F108" s="38"/>
      <c r="G108" s="17">
        <f t="shared" si="4"/>
        <v>0</v>
      </c>
      <c r="H108" s="41"/>
    </row>
    <row r="109" spans="2:8" ht="13.5" hidden="1" customHeight="1" x14ac:dyDescent="0.6">
      <c r="B109" s="157"/>
      <c r="D109" s="22"/>
      <c r="E109" s="22"/>
      <c r="F109" s="38"/>
      <c r="G109" s="17" t="str">
        <f t="shared" si="4"/>
        <v/>
      </c>
      <c r="H109" s="41"/>
    </row>
    <row r="110" spans="2:8" ht="13.5" hidden="1" customHeight="1" x14ac:dyDescent="0.6">
      <c r="B110" s="158" t="s">
        <v>1581</v>
      </c>
      <c r="C110" s="59" t="s">
        <v>1563</v>
      </c>
      <c r="D110" s="37" t="s">
        <v>90</v>
      </c>
      <c r="E110" s="22"/>
      <c r="F110" s="38"/>
      <c r="G110" s="17">
        <f t="shared" si="4"/>
        <v>0</v>
      </c>
      <c r="H110" s="41"/>
    </row>
    <row r="111" spans="2:8" ht="13.5" hidden="1" customHeight="1" x14ac:dyDescent="0.6">
      <c r="B111" s="157"/>
      <c r="D111" s="22"/>
      <c r="E111" s="22"/>
      <c r="F111" s="38"/>
      <c r="G111" s="17" t="str">
        <f t="shared" si="4"/>
        <v/>
      </c>
      <c r="H111" s="41"/>
    </row>
    <row r="112" spans="2:8" ht="13.5" hidden="1" customHeight="1" x14ac:dyDescent="0.6">
      <c r="B112" s="158" t="s">
        <v>1582</v>
      </c>
      <c r="C112" s="56" t="s">
        <v>1583</v>
      </c>
      <c r="D112" s="22" t="s">
        <v>49</v>
      </c>
      <c r="E112" s="22"/>
      <c r="F112" s="38"/>
      <c r="G112" s="17">
        <f t="shared" si="4"/>
        <v>0</v>
      </c>
      <c r="H112" s="41"/>
    </row>
    <row r="113" spans="2:10" ht="13.5" hidden="1" customHeight="1" x14ac:dyDescent="0.6">
      <c r="B113" s="157"/>
      <c r="D113" s="22"/>
      <c r="E113" s="22"/>
      <c r="F113" s="38"/>
      <c r="G113" s="17" t="str">
        <f t="shared" si="4"/>
        <v/>
      </c>
      <c r="H113" s="41"/>
    </row>
    <row r="114" spans="2:10" ht="13.5" customHeight="1" x14ac:dyDescent="0.6">
      <c r="B114" s="158" t="s">
        <v>1584</v>
      </c>
      <c r="C114" s="56" t="s">
        <v>1585</v>
      </c>
      <c r="D114" s="22" t="s">
        <v>49</v>
      </c>
      <c r="E114" s="22"/>
      <c r="F114" s="38">
        <v>40.89</v>
      </c>
      <c r="G114" s="17">
        <f t="shared" si="4"/>
        <v>0</v>
      </c>
      <c r="H114" s="41"/>
    </row>
    <row r="115" spans="2:10" ht="13.5" customHeight="1" x14ac:dyDescent="0.6">
      <c r="B115" s="157"/>
      <c r="D115" s="22"/>
      <c r="E115" s="22"/>
      <c r="F115" s="38"/>
      <c r="G115" s="17" t="str">
        <f t="shared" si="4"/>
        <v/>
      </c>
      <c r="H115" s="41"/>
    </row>
    <row r="116" spans="2:10" ht="13.5" hidden="1" customHeight="1" x14ac:dyDescent="0.6">
      <c r="B116" s="158" t="s">
        <v>1586</v>
      </c>
      <c r="C116" s="56" t="s">
        <v>1587</v>
      </c>
      <c r="D116" s="22" t="s">
        <v>49</v>
      </c>
      <c r="E116" s="22"/>
      <c r="F116" s="38"/>
      <c r="G116" s="17">
        <f t="shared" si="4"/>
        <v>0</v>
      </c>
      <c r="H116" s="41"/>
    </row>
    <row r="117" spans="2:10" ht="13.5" hidden="1" customHeight="1" x14ac:dyDescent="0.6">
      <c r="B117" s="157"/>
      <c r="D117" s="22"/>
      <c r="E117" s="22"/>
      <c r="F117" s="38"/>
      <c r="G117" s="17" t="str">
        <f t="shared" si="4"/>
        <v/>
      </c>
      <c r="H117" s="41"/>
    </row>
    <row r="118" spans="2:10" ht="13.5" hidden="1" customHeight="1" x14ac:dyDescent="0.6">
      <c r="B118" s="158" t="s">
        <v>1588</v>
      </c>
      <c r="C118" s="59" t="s">
        <v>1589</v>
      </c>
      <c r="D118" s="22"/>
      <c r="E118" s="22"/>
      <c r="F118" s="38"/>
      <c r="G118" s="17" t="str">
        <f t="shared" si="4"/>
        <v/>
      </c>
      <c r="H118" s="41"/>
    </row>
    <row r="119" spans="2:10" ht="13.5" hidden="1" customHeight="1" x14ac:dyDescent="0.6">
      <c r="B119" s="157"/>
      <c r="D119" s="22"/>
      <c r="E119" s="22"/>
      <c r="F119" s="38"/>
      <c r="G119" s="17" t="str">
        <f t="shared" si="4"/>
        <v/>
      </c>
      <c r="H119" s="41"/>
    </row>
    <row r="120" spans="2:10" ht="13.5" hidden="1" customHeight="1" x14ac:dyDescent="0.6">
      <c r="B120" s="158" t="s">
        <v>1590</v>
      </c>
      <c r="C120" s="59" t="s">
        <v>1591</v>
      </c>
      <c r="D120" s="22" t="s">
        <v>49</v>
      </c>
      <c r="E120" s="22"/>
      <c r="F120" s="38"/>
      <c r="G120" s="17">
        <f t="shared" ref="G120:G144" si="5">IF(D120="","",E120*F120)</f>
        <v>0</v>
      </c>
      <c r="H120" s="41"/>
    </row>
    <row r="121" spans="2:10" ht="13.5" hidden="1" customHeight="1" x14ac:dyDescent="0.6">
      <c r="B121" s="157"/>
      <c r="D121" s="22"/>
      <c r="E121" s="22"/>
      <c r="F121" s="38"/>
      <c r="G121" s="17" t="str">
        <f t="shared" si="5"/>
        <v/>
      </c>
      <c r="H121" s="41"/>
    </row>
    <row r="122" spans="2:10" ht="13.5" hidden="1" customHeight="1" x14ac:dyDescent="0.6">
      <c r="B122" s="158" t="s">
        <v>1592</v>
      </c>
      <c r="C122" s="59" t="s">
        <v>1593</v>
      </c>
      <c r="D122" s="22" t="s">
        <v>49</v>
      </c>
      <c r="E122" s="22"/>
      <c r="F122" s="38">
        <v>25</v>
      </c>
      <c r="G122" s="17">
        <f t="shared" si="5"/>
        <v>0</v>
      </c>
      <c r="H122" s="41"/>
      <c r="J122" s="1">
        <v>33500</v>
      </c>
    </row>
    <row r="123" spans="2:10" ht="13.5" hidden="1" customHeight="1" x14ac:dyDescent="0.6">
      <c r="B123" s="158"/>
      <c r="C123" s="59"/>
      <c r="D123" s="22"/>
      <c r="E123" s="22"/>
      <c r="F123" s="38"/>
      <c r="G123" s="17"/>
      <c r="H123" s="41"/>
    </row>
    <row r="124" spans="2:10" ht="13.5" hidden="1" customHeight="1" x14ac:dyDescent="0.6">
      <c r="B124" s="158" t="s">
        <v>1594</v>
      </c>
      <c r="C124" s="56" t="s">
        <v>1595</v>
      </c>
      <c r="D124" s="22" t="s">
        <v>49</v>
      </c>
      <c r="E124" s="22"/>
      <c r="F124" s="38"/>
      <c r="G124" s="17">
        <f t="shared" si="5"/>
        <v>0</v>
      </c>
      <c r="H124" s="41"/>
    </row>
    <row r="125" spans="2:10" ht="13.5" hidden="1" customHeight="1" x14ac:dyDescent="0.6">
      <c r="B125" s="157"/>
      <c r="D125" s="22"/>
      <c r="E125" s="22"/>
      <c r="F125" s="38"/>
      <c r="G125" s="17" t="str">
        <f t="shared" si="5"/>
        <v/>
      </c>
      <c r="H125" s="41"/>
    </row>
    <row r="126" spans="2:10" ht="13.5" hidden="1" customHeight="1" x14ac:dyDescent="0.6">
      <c r="B126" s="158" t="s">
        <v>1596</v>
      </c>
      <c r="C126" s="56" t="s">
        <v>1597</v>
      </c>
      <c r="D126" s="37"/>
      <c r="E126" s="22"/>
      <c r="F126" s="38"/>
      <c r="G126" s="17" t="str">
        <f t="shared" si="5"/>
        <v/>
      </c>
      <c r="H126" s="41"/>
    </row>
    <row r="127" spans="2:10" ht="13.5" hidden="1" customHeight="1" x14ac:dyDescent="0.6">
      <c r="B127" s="157"/>
      <c r="D127" s="22"/>
      <c r="E127" s="22"/>
      <c r="F127" s="38"/>
      <c r="G127" s="17" t="str">
        <f t="shared" si="5"/>
        <v/>
      </c>
      <c r="H127" s="41"/>
    </row>
    <row r="128" spans="2:10" ht="13.5" hidden="1" customHeight="1" x14ac:dyDescent="0.6">
      <c r="B128" s="158" t="s">
        <v>1598</v>
      </c>
      <c r="C128" s="56" t="s">
        <v>1599</v>
      </c>
      <c r="D128" s="22" t="s">
        <v>49</v>
      </c>
      <c r="E128" s="22"/>
      <c r="F128" s="38"/>
      <c r="G128" s="17">
        <f t="shared" si="5"/>
        <v>0</v>
      </c>
      <c r="H128" s="41"/>
    </row>
    <row r="129" spans="2:8" ht="13.5" hidden="1" customHeight="1" x14ac:dyDescent="0.6">
      <c r="B129" s="157"/>
      <c r="D129" s="22"/>
      <c r="E129" s="22"/>
      <c r="F129" s="38"/>
      <c r="G129" s="17" t="str">
        <f t="shared" si="5"/>
        <v/>
      </c>
      <c r="H129" s="41"/>
    </row>
    <row r="130" spans="2:8" ht="13.5" hidden="1" customHeight="1" x14ac:dyDescent="0.6">
      <c r="B130" s="157" t="s">
        <v>1600</v>
      </c>
      <c r="C130" s="59" t="s">
        <v>1601</v>
      </c>
      <c r="D130" s="22" t="s">
        <v>49</v>
      </c>
      <c r="E130" s="22"/>
      <c r="F130" s="38"/>
      <c r="G130" s="17">
        <f t="shared" si="5"/>
        <v>0</v>
      </c>
      <c r="H130" s="41"/>
    </row>
    <row r="131" spans="2:8" ht="13.5" hidden="1" customHeight="1" x14ac:dyDescent="0.6">
      <c r="B131" s="157"/>
      <c r="D131" s="22"/>
      <c r="E131" s="22"/>
      <c r="F131" s="38"/>
      <c r="G131" s="17" t="str">
        <f t="shared" si="5"/>
        <v/>
      </c>
      <c r="H131" s="41"/>
    </row>
    <row r="132" spans="2:8" ht="28.5" hidden="1" customHeight="1" x14ac:dyDescent="0.6">
      <c r="B132" s="162" t="s">
        <v>1602</v>
      </c>
      <c r="C132" s="59" t="s">
        <v>1603</v>
      </c>
      <c r="D132" s="22"/>
      <c r="E132" s="22"/>
      <c r="F132" s="48"/>
      <c r="G132" s="243" t="str">
        <f t="shared" si="5"/>
        <v/>
      </c>
      <c r="H132" s="244"/>
    </row>
    <row r="133" spans="2:8" hidden="1" x14ac:dyDescent="0.6">
      <c r="B133" s="157"/>
      <c r="D133" s="22"/>
      <c r="E133" s="22"/>
      <c r="F133" s="48"/>
      <c r="G133" s="243" t="str">
        <f t="shared" si="5"/>
        <v/>
      </c>
      <c r="H133" s="244"/>
    </row>
    <row r="134" spans="2:8" ht="26" x14ac:dyDescent="0.6">
      <c r="B134" s="158" t="s">
        <v>1604</v>
      </c>
      <c r="C134" s="59" t="s">
        <v>1605</v>
      </c>
      <c r="D134" s="22"/>
      <c r="E134" s="22"/>
      <c r="F134" s="48"/>
      <c r="G134" s="243" t="str">
        <f t="shared" si="5"/>
        <v/>
      </c>
      <c r="H134" s="244"/>
    </row>
    <row r="135" spans="2:8" x14ac:dyDescent="0.6">
      <c r="B135" s="157"/>
      <c r="D135" s="22"/>
      <c r="E135" s="22"/>
      <c r="F135" s="48"/>
      <c r="G135" s="243" t="str">
        <f t="shared" si="5"/>
        <v/>
      </c>
      <c r="H135" s="244"/>
    </row>
    <row r="136" spans="2:8" hidden="1" x14ac:dyDescent="0.6">
      <c r="B136" s="158" t="s">
        <v>109</v>
      </c>
      <c r="C136" s="59" t="s">
        <v>1606</v>
      </c>
      <c r="D136" s="37"/>
      <c r="E136" s="22"/>
      <c r="F136" s="48"/>
      <c r="G136" s="243"/>
      <c r="H136" s="244"/>
    </row>
    <row r="137" spans="2:8" hidden="1" x14ac:dyDescent="0.6">
      <c r="B137" s="158"/>
      <c r="C137" s="59"/>
      <c r="D137" s="37"/>
      <c r="E137" s="22"/>
      <c r="F137" s="48"/>
      <c r="G137" s="243"/>
      <c r="H137" s="244"/>
    </row>
    <row r="138" spans="2:8" hidden="1" x14ac:dyDescent="0.6">
      <c r="B138" s="158" t="s">
        <v>1607</v>
      </c>
      <c r="C138" s="59" t="s">
        <v>1608</v>
      </c>
      <c r="D138" s="37" t="s">
        <v>43</v>
      </c>
      <c r="E138" s="22"/>
      <c r="F138" s="48">
        <v>11228.13</v>
      </c>
      <c r="G138" s="243">
        <f t="shared" ref="G138" si="6">IF(D138="","",E138*F138)</f>
        <v>0</v>
      </c>
      <c r="H138" s="244"/>
    </row>
    <row r="139" spans="2:8" hidden="1" x14ac:dyDescent="0.6">
      <c r="B139" s="158"/>
      <c r="C139" s="59"/>
      <c r="D139" s="37"/>
      <c r="E139" s="22"/>
      <c r="F139" s="48"/>
      <c r="G139" s="243"/>
      <c r="H139" s="244"/>
    </row>
    <row r="140" spans="2:8" ht="16.5" hidden="1" customHeight="1" x14ac:dyDescent="0.6">
      <c r="B140" s="158" t="s">
        <v>1609</v>
      </c>
      <c r="C140" s="59" t="s">
        <v>1610</v>
      </c>
      <c r="D140" s="37" t="s">
        <v>43</v>
      </c>
      <c r="E140" s="22"/>
      <c r="F140" s="48">
        <v>11228.13</v>
      </c>
      <c r="G140" s="243">
        <f t="shared" ref="G140" si="7">IF(D140="","",E140*F140)</f>
        <v>0</v>
      </c>
      <c r="H140" s="244"/>
    </row>
    <row r="141" spans="2:8" hidden="1" x14ac:dyDescent="0.6">
      <c r="B141" s="157"/>
      <c r="D141" s="22"/>
      <c r="E141" s="22"/>
      <c r="F141" s="38"/>
      <c r="G141" s="17" t="str">
        <f t="shared" si="5"/>
        <v/>
      </c>
      <c r="H141" s="41"/>
    </row>
    <row r="142" spans="2:8" hidden="1" x14ac:dyDescent="0.6">
      <c r="B142" s="158" t="s">
        <v>112</v>
      </c>
      <c r="C142" s="59" t="s">
        <v>1611</v>
      </c>
      <c r="D142" s="37" t="s">
        <v>43</v>
      </c>
      <c r="E142" s="22"/>
      <c r="F142" s="38"/>
      <c r="G142" s="17">
        <f t="shared" si="5"/>
        <v>0</v>
      </c>
      <c r="H142" s="41"/>
    </row>
    <row r="143" spans="2:8" hidden="1" x14ac:dyDescent="0.6">
      <c r="B143" s="50"/>
      <c r="D143" s="22"/>
      <c r="E143" s="22"/>
      <c r="F143" s="38"/>
      <c r="G143" s="17" t="str">
        <f t="shared" si="5"/>
        <v/>
      </c>
      <c r="H143" s="41"/>
    </row>
    <row r="144" spans="2:8" x14ac:dyDescent="0.6">
      <c r="B144" s="50" t="s">
        <v>114</v>
      </c>
      <c r="C144" s="59" t="s">
        <v>1612</v>
      </c>
      <c r="D144" s="37" t="s">
        <v>43</v>
      </c>
      <c r="E144" s="22"/>
      <c r="F144" s="38">
        <v>11228.13</v>
      </c>
      <c r="G144" s="17">
        <f t="shared" si="5"/>
        <v>0</v>
      </c>
      <c r="H144" s="41"/>
    </row>
    <row r="145" spans="2:8" x14ac:dyDescent="0.6">
      <c r="B145" s="50"/>
      <c r="C145" s="59"/>
      <c r="D145" s="37"/>
      <c r="E145" s="22"/>
      <c r="F145" s="38"/>
      <c r="G145" s="17"/>
      <c r="H145" s="41"/>
    </row>
    <row r="146" spans="2:8" x14ac:dyDescent="0.6">
      <c r="B146" s="50"/>
      <c r="C146" s="59"/>
      <c r="D146" s="37"/>
      <c r="E146" s="22"/>
      <c r="F146" s="38"/>
      <c r="G146" s="17"/>
      <c r="H146" s="41"/>
    </row>
    <row r="147" spans="2:8" x14ac:dyDescent="0.6">
      <c r="B147" s="50"/>
      <c r="C147" s="59"/>
      <c r="D147" s="37"/>
      <c r="E147" s="22"/>
      <c r="F147" s="38"/>
      <c r="G147" s="17"/>
      <c r="H147" s="41"/>
    </row>
    <row r="148" spans="2:8" x14ac:dyDescent="0.6">
      <c r="B148" s="50"/>
      <c r="C148" s="59"/>
      <c r="D148" s="37"/>
      <c r="E148" s="22"/>
      <c r="F148" s="38"/>
      <c r="G148" s="17"/>
      <c r="H148" s="41"/>
    </row>
    <row r="149" spans="2:8" x14ac:dyDescent="0.6">
      <c r="B149" s="50"/>
      <c r="C149" s="59"/>
      <c r="D149" s="37"/>
      <c r="E149" s="22"/>
      <c r="F149" s="38"/>
      <c r="G149" s="17"/>
      <c r="H149" s="41"/>
    </row>
    <row r="150" spans="2:8" x14ac:dyDescent="0.6">
      <c r="B150" s="50"/>
      <c r="C150" s="59"/>
      <c r="D150" s="37"/>
      <c r="E150" s="22"/>
      <c r="F150" s="38"/>
      <c r="G150" s="17"/>
      <c r="H150" s="41"/>
    </row>
    <row r="151" spans="2:8" x14ac:dyDescent="0.6">
      <c r="B151" s="157"/>
      <c r="D151" s="22"/>
      <c r="E151" s="22"/>
      <c r="F151" s="38"/>
      <c r="G151" s="17" t="str">
        <f>IF(D151="","",E151*F151)</f>
        <v/>
      </c>
      <c r="H151" s="41"/>
    </row>
    <row r="152" spans="2:8" s="28" customFormat="1" ht="19.5" customHeight="1" x14ac:dyDescent="0.6">
      <c r="B152" s="154" t="str">
        <f>$B$10</f>
        <v>C4.1</v>
      </c>
      <c r="C152" s="30" t="s">
        <v>78</v>
      </c>
      <c r="D152" s="32"/>
      <c r="E152" s="32"/>
      <c r="F152" s="31"/>
      <c r="G152" s="33">
        <f>SUM(G83:G151)</f>
        <v>0</v>
      </c>
      <c r="H152" s="34"/>
    </row>
    <row r="153" spans="2:8" x14ac:dyDescent="0.6">
      <c r="B153" s="367" t="str">
        <f>Client1</f>
        <v>Province of KwaZulu-Natal</v>
      </c>
      <c r="C153" s="367"/>
      <c r="D153" s="367"/>
      <c r="E153" s="365" t="str">
        <f>"Contract No. "&amp;ContractNo</f>
        <v>Contract No. ZNB00904/00000/00/HOD/INF/21/T</v>
      </c>
      <c r="F153" s="365"/>
      <c r="G153" s="365"/>
    </row>
    <row r="154" spans="2:8" x14ac:dyDescent="0.6">
      <c r="B154" s="367" t="str">
        <f>Client2</f>
        <v>Department of Transport</v>
      </c>
      <c r="C154" s="367"/>
      <c r="D154" s="367"/>
      <c r="E154" s="365"/>
      <c r="F154" s="365"/>
      <c r="G154" s="365"/>
    </row>
    <row r="155" spans="2:8" x14ac:dyDescent="0.6">
      <c r="B155" s="368"/>
      <c r="C155" s="368"/>
      <c r="D155" s="368"/>
      <c r="E155" s="366"/>
      <c r="F155" s="366"/>
      <c r="G155" s="366"/>
    </row>
    <row r="156" spans="2:8" x14ac:dyDescent="0.6">
      <c r="B156" s="376" t="s">
        <v>8</v>
      </c>
      <c r="C156" s="377"/>
      <c r="D156" s="377"/>
      <c r="E156" s="377"/>
      <c r="F156" s="377"/>
      <c r="G156" s="378" t="str">
        <f>$G$4</f>
        <v>CHAPTER C4.1.1</v>
      </c>
      <c r="H156" s="6"/>
    </row>
    <row r="157" spans="2:8" x14ac:dyDescent="0.6">
      <c r="B157" s="369" t="str">
        <f>ContractDescription</f>
        <v>THE CONSTRUCTION OF THE LOVU RIVER PEDESTRIAN BRIDGE NO.3383 IN THE DURBAN REGION</v>
      </c>
      <c r="C157" s="370"/>
      <c r="D157" s="370"/>
      <c r="E157" s="370"/>
      <c r="F157" s="370"/>
      <c r="G157" s="365"/>
      <c r="H157" s="8"/>
    </row>
    <row r="158" spans="2:8" x14ac:dyDescent="0.6">
      <c r="B158" s="369"/>
      <c r="C158" s="370"/>
      <c r="D158" s="370"/>
      <c r="E158" s="370"/>
      <c r="F158" s="370"/>
      <c r="G158" s="365"/>
      <c r="H158" s="8"/>
    </row>
    <row r="159" spans="2:8" x14ac:dyDescent="0.6">
      <c r="B159" s="371"/>
      <c r="C159" s="372"/>
      <c r="D159" s="372"/>
      <c r="E159" s="372"/>
      <c r="F159" s="372"/>
      <c r="G159" s="366"/>
      <c r="H159" s="8"/>
    </row>
    <row r="160" spans="2:8" s="9" customFormat="1" ht="24.95" customHeight="1" x14ac:dyDescent="0.6">
      <c r="B160" s="79" t="s">
        <v>9</v>
      </c>
      <c r="C160" s="11" t="s">
        <v>10</v>
      </c>
      <c r="D160" s="11" t="s">
        <v>11</v>
      </c>
      <c r="E160" s="11" t="s">
        <v>12</v>
      </c>
      <c r="F160" s="11" t="s">
        <v>13</v>
      </c>
      <c r="G160" s="11" t="s">
        <v>14</v>
      </c>
      <c r="H160" s="12"/>
    </row>
    <row r="161" spans="2:8" s="28" customFormat="1" ht="19.5" customHeight="1" x14ac:dyDescent="0.6">
      <c r="B161" s="85"/>
      <c r="C161" s="30" t="s">
        <v>79</v>
      </c>
      <c r="D161" s="32"/>
      <c r="E161" s="32"/>
      <c r="F161" s="31"/>
      <c r="G161" s="33">
        <f>G152</f>
        <v>0</v>
      </c>
      <c r="H161" s="34"/>
    </row>
    <row r="162" spans="2:8" hidden="1" x14ac:dyDescent="0.6">
      <c r="B162" s="158"/>
      <c r="C162" s="59"/>
      <c r="D162" s="22"/>
      <c r="E162" s="22"/>
      <c r="F162" s="38"/>
      <c r="G162" s="17" t="str">
        <f t="shared" ref="G162:G200" si="8">IF(D162="","",E162*F162)</f>
        <v/>
      </c>
      <c r="H162" s="41"/>
    </row>
    <row r="163" spans="2:8" ht="39" hidden="1" x14ac:dyDescent="0.6">
      <c r="B163" s="158" t="s">
        <v>1613</v>
      </c>
      <c r="C163" s="59" t="s">
        <v>1614</v>
      </c>
      <c r="D163" s="22"/>
      <c r="E163" s="22"/>
      <c r="F163" s="38"/>
      <c r="G163" s="17" t="str">
        <f t="shared" si="8"/>
        <v/>
      </c>
      <c r="H163" s="41"/>
    </row>
    <row r="164" spans="2:8" hidden="1" x14ac:dyDescent="0.6">
      <c r="B164" s="157"/>
      <c r="D164" s="22"/>
      <c r="E164" s="22"/>
      <c r="F164" s="38"/>
      <c r="G164" s="17" t="str">
        <f t="shared" si="8"/>
        <v/>
      </c>
      <c r="H164" s="41"/>
    </row>
    <row r="165" spans="2:8" hidden="1" x14ac:dyDescent="0.6">
      <c r="B165" s="157" t="s">
        <v>109</v>
      </c>
      <c r="C165" s="59" t="s">
        <v>1606</v>
      </c>
      <c r="D165" s="37" t="s">
        <v>43</v>
      </c>
      <c r="E165" s="22"/>
      <c r="F165" s="38"/>
      <c r="G165" s="17">
        <f t="shared" si="8"/>
        <v>0</v>
      </c>
      <c r="H165" s="41"/>
    </row>
    <row r="166" spans="2:8" hidden="1" x14ac:dyDescent="0.6">
      <c r="B166" s="157"/>
      <c r="D166" s="22"/>
      <c r="E166" s="22"/>
      <c r="F166" s="38"/>
      <c r="G166" s="17" t="str">
        <f t="shared" si="8"/>
        <v/>
      </c>
      <c r="H166" s="41"/>
    </row>
    <row r="167" spans="2:8" hidden="1" x14ac:dyDescent="0.6">
      <c r="B167" s="157" t="s">
        <v>112</v>
      </c>
      <c r="C167" s="59" t="s">
        <v>1611</v>
      </c>
      <c r="D167" s="37" t="s">
        <v>43</v>
      </c>
      <c r="E167" s="22"/>
      <c r="F167" s="38"/>
      <c r="G167" s="17">
        <f t="shared" si="8"/>
        <v>0</v>
      </c>
      <c r="H167" s="41"/>
    </row>
    <row r="168" spans="2:8" hidden="1" x14ac:dyDescent="0.6">
      <c r="B168" s="50"/>
      <c r="D168" s="22"/>
      <c r="E168" s="22"/>
      <c r="F168" s="38"/>
      <c r="G168" s="17" t="str">
        <f t="shared" si="8"/>
        <v/>
      </c>
      <c r="H168" s="41"/>
    </row>
    <row r="169" spans="2:8" hidden="1" x14ac:dyDescent="0.6">
      <c r="B169" s="50" t="s">
        <v>114</v>
      </c>
      <c r="C169" s="59" t="s">
        <v>1612</v>
      </c>
      <c r="D169" s="37" t="s">
        <v>43</v>
      </c>
      <c r="E169" s="22"/>
      <c r="F169" s="38"/>
      <c r="G169" s="17">
        <f t="shared" si="8"/>
        <v>0</v>
      </c>
      <c r="H169" s="41"/>
    </row>
    <row r="170" spans="2:8" hidden="1" x14ac:dyDescent="0.6">
      <c r="B170" s="50"/>
      <c r="C170" s="59"/>
      <c r="D170" s="22"/>
      <c r="E170" s="22"/>
      <c r="F170" s="38"/>
      <c r="G170" s="17" t="str">
        <f t="shared" si="8"/>
        <v/>
      </c>
      <c r="H170" s="41"/>
    </row>
    <row r="171" spans="2:8" hidden="1" x14ac:dyDescent="0.6">
      <c r="B171" s="158" t="s">
        <v>1615</v>
      </c>
      <c r="C171" s="59" t="s">
        <v>108</v>
      </c>
      <c r="D171" s="22"/>
      <c r="E171" s="22"/>
      <c r="F171" s="38"/>
      <c r="G171" s="17" t="str">
        <f t="shared" si="8"/>
        <v/>
      </c>
      <c r="H171" s="41"/>
    </row>
    <row r="172" spans="2:8" hidden="1" x14ac:dyDescent="0.6">
      <c r="B172" s="157"/>
      <c r="D172" s="22"/>
      <c r="E172" s="22"/>
      <c r="F172" s="38"/>
      <c r="G172" s="17" t="str">
        <f t="shared" si="8"/>
        <v/>
      </c>
      <c r="H172" s="41"/>
    </row>
    <row r="173" spans="2:8" hidden="1" x14ac:dyDescent="0.6">
      <c r="B173" s="158" t="s">
        <v>1616</v>
      </c>
      <c r="C173" s="59" t="s">
        <v>1617</v>
      </c>
      <c r="D173" s="37" t="s">
        <v>21</v>
      </c>
      <c r="E173" s="22"/>
      <c r="F173" s="38">
        <v>30000</v>
      </c>
      <c r="G173" s="17">
        <f t="shared" si="8"/>
        <v>0</v>
      </c>
      <c r="H173" s="41"/>
    </row>
    <row r="174" spans="2:8" hidden="1" x14ac:dyDescent="0.6">
      <c r="B174" s="157"/>
      <c r="D174" s="22"/>
      <c r="E174" s="22"/>
      <c r="F174" s="38"/>
      <c r="G174" s="17" t="str">
        <f t="shared" si="8"/>
        <v/>
      </c>
      <c r="H174" s="41"/>
    </row>
    <row r="175" spans="2:8" hidden="1" x14ac:dyDescent="0.6">
      <c r="B175" s="158" t="s">
        <v>1618</v>
      </c>
      <c r="C175" s="59" t="s">
        <v>1619</v>
      </c>
      <c r="D175" s="37" t="s">
        <v>21</v>
      </c>
      <c r="E175" s="22"/>
      <c r="F175" s="38"/>
      <c r="G175" s="17">
        <f t="shared" si="8"/>
        <v>0</v>
      </c>
      <c r="H175" s="41"/>
    </row>
    <row r="176" spans="2:8" hidden="1" x14ac:dyDescent="0.6">
      <c r="B176" s="157"/>
      <c r="D176" s="22"/>
      <c r="E176" s="22"/>
      <c r="F176" s="38"/>
      <c r="G176" s="17" t="str">
        <f t="shared" si="8"/>
        <v/>
      </c>
      <c r="H176" s="41"/>
    </row>
    <row r="177" spans="2:8" hidden="1" x14ac:dyDescent="0.6">
      <c r="B177" s="158" t="s">
        <v>1620</v>
      </c>
      <c r="C177" s="59" t="s">
        <v>1621</v>
      </c>
      <c r="D177" s="37" t="s">
        <v>21</v>
      </c>
      <c r="E177" s="22"/>
      <c r="F177" s="38"/>
      <c r="G177" s="17">
        <f t="shared" si="8"/>
        <v>0</v>
      </c>
      <c r="H177" s="41"/>
    </row>
    <row r="178" spans="2:8" hidden="1" x14ac:dyDescent="0.6">
      <c r="B178" s="50"/>
      <c r="D178" s="22"/>
      <c r="E178" s="22"/>
      <c r="F178" s="38"/>
      <c r="G178" s="17" t="str">
        <f t="shared" si="8"/>
        <v/>
      </c>
      <c r="H178" s="41"/>
    </row>
    <row r="179" spans="2:8" hidden="1" x14ac:dyDescent="0.6">
      <c r="B179" s="158" t="s">
        <v>1622</v>
      </c>
      <c r="C179" s="59" t="s">
        <v>1623</v>
      </c>
      <c r="D179" s="22"/>
      <c r="E179" s="22"/>
      <c r="F179" s="38"/>
      <c r="G179" s="17" t="str">
        <f t="shared" si="8"/>
        <v/>
      </c>
      <c r="H179" s="41"/>
    </row>
    <row r="180" spans="2:8" hidden="1" x14ac:dyDescent="0.6">
      <c r="B180" s="157"/>
      <c r="D180" s="22"/>
      <c r="E180" s="22"/>
      <c r="F180" s="38"/>
      <c r="G180" s="17" t="str">
        <f t="shared" si="8"/>
        <v/>
      </c>
      <c r="H180" s="41"/>
    </row>
    <row r="181" spans="2:8" ht="26" hidden="1" x14ac:dyDescent="0.6">
      <c r="B181" s="158" t="s">
        <v>1624</v>
      </c>
      <c r="C181" s="59" t="s">
        <v>1625</v>
      </c>
      <c r="D181" s="37" t="s">
        <v>28</v>
      </c>
      <c r="E181" s="22"/>
      <c r="F181" s="38"/>
      <c r="G181" s="17">
        <f t="shared" si="8"/>
        <v>0</v>
      </c>
      <c r="H181" s="41"/>
    </row>
    <row r="182" spans="2:8" hidden="1" x14ac:dyDescent="0.6">
      <c r="B182" s="157"/>
      <c r="D182" s="37"/>
      <c r="E182" s="22"/>
      <c r="F182" s="38"/>
      <c r="G182" s="17" t="str">
        <f t="shared" si="8"/>
        <v/>
      </c>
      <c r="H182" s="41"/>
    </row>
    <row r="183" spans="2:8" hidden="1" x14ac:dyDescent="0.6">
      <c r="B183" s="158" t="s">
        <v>1626</v>
      </c>
      <c r="C183" s="59" t="s">
        <v>1627</v>
      </c>
      <c r="D183" s="37" t="s">
        <v>21</v>
      </c>
      <c r="E183" s="22"/>
      <c r="F183" s="38"/>
      <c r="G183" s="17">
        <f t="shared" si="8"/>
        <v>0</v>
      </c>
      <c r="H183" s="41"/>
    </row>
    <row r="184" spans="2:8" hidden="1" x14ac:dyDescent="0.6">
      <c r="B184" s="158"/>
      <c r="C184" s="59"/>
      <c r="D184" s="37"/>
      <c r="E184" s="22"/>
      <c r="F184" s="38"/>
      <c r="G184" s="17" t="str">
        <f t="shared" si="8"/>
        <v/>
      </c>
      <c r="H184" s="41"/>
    </row>
    <row r="185" spans="2:8" ht="39" hidden="1" x14ac:dyDescent="0.6">
      <c r="B185" s="158" t="s">
        <v>1628</v>
      </c>
      <c r="C185" s="59" t="s">
        <v>1629</v>
      </c>
      <c r="D185" s="22"/>
      <c r="E185" s="22"/>
      <c r="F185" s="38"/>
      <c r="G185" s="17" t="str">
        <f t="shared" si="8"/>
        <v/>
      </c>
      <c r="H185" s="41"/>
    </row>
    <row r="186" spans="2:8" hidden="1" x14ac:dyDescent="0.6">
      <c r="B186" s="157"/>
      <c r="D186" s="22"/>
      <c r="E186" s="22"/>
      <c r="F186" s="38"/>
      <c r="G186" s="17" t="str">
        <f t="shared" si="8"/>
        <v/>
      </c>
      <c r="H186" s="41"/>
    </row>
    <row r="187" spans="2:8" ht="26" hidden="1" x14ac:dyDescent="0.6">
      <c r="B187" s="158" t="s">
        <v>1630</v>
      </c>
      <c r="C187" s="59" t="s">
        <v>1631</v>
      </c>
      <c r="D187" s="37" t="s">
        <v>70</v>
      </c>
      <c r="E187" s="22"/>
      <c r="F187" s="38"/>
      <c r="G187" s="17">
        <f t="shared" si="8"/>
        <v>0</v>
      </c>
      <c r="H187" s="41"/>
    </row>
    <row r="188" spans="2:8" hidden="1" x14ac:dyDescent="0.6">
      <c r="B188" s="157"/>
      <c r="D188" s="37"/>
      <c r="E188" s="22"/>
      <c r="F188" s="38"/>
      <c r="G188" s="17" t="str">
        <f t="shared" si="8"/>
        <v/>
      </c>
      <c r="H188" s="41"/>
    </row>
    <row r="189" spans="2:8" ht="16.5" hidden="1" customHeight="1" x14ac:dyDescent="0.6">
      <c r="B189" s="158" t="s">
        <v>1632</v>
      </c>
      <c r="C189" s="59" t="s">
        <v>1633</v>
      </c>
      <c r="D189" s="37" t="s">
        <v>73</v>
      </c>
      <c r="E189" s="22"/>
      <c r="F189" s="38"/>
      <c r="G189" s="17">
        <f t="shared" si="8"/>
        <v>0</v>
      </c>
      <c r="H189" s="41"/>
    </row>
    <row r="190" spans="2:8" hidden="1" x14ac:dyDescent="0.6">
      <c r="B190" s="50"/>
      <c r="D190" s="22"/>
      <c r="E190" s="22"/>
      <c r="F190" s="38"/>
      <c r="G190" s="17" t="str">
        <f t="shared" si="8"/>
        <v/>
      </c>
      <c r="H190" s="41"/>
    </row>
    <row r="191" spans="2:8" ht="15.5" hidden="1" x14ac:dyDescent="0.6">
      <c r="B191" s="158" t="s">
        <v>1634</v>
      </c>
      <c r="C191" s="56" t="s">
        <v>1635</v>
      </c>
      <c r="D191" s="22" t="s">
        <v>1636</v>
      </c>
      <c r="E191" s="22"/>
      <c r="F191" s="38"/>
      <c r="G191" s="17">
        <f t="shared" si="8"/>
        <v>0</v>
      </c>
      <c r="H191" s="41"/>
    </row>
    <row r="192" spans="2:8" hidden="1" x14ac:dyDescent="0.6">
      <c r="B192" s="157"/>
      <c r="D192" s="22"/>
      <c r="E192" s="22"/>
      <c r="F192" s="38"/>
      <c r="G192" s="17" t="str">
        <f t="shared" si="8"/>
        <v/>
      </c>
      <c r="H192" s="41"/>
    </row>
    <row r="193" spans="2:8" hidden="1" x14ac:dyDescent="0.6">
      <c r="B193" s="158" t="s">
        <v>1637</v>
      </c>
      <c r="C193" s="59" t="s">
        <v>1638</v>
      </c>
      <c r="D193" s="22"/>
      <c r="E193" s="22"/>
      <c r="F193" s="38"/>
      <c r="G193" s="17" t="str">
        <f t="shared" si="8"/>
        <v/>
      </c>
      <c r="H193" s="41"/>
    </row>
    <row r="194" spans="2:8" hidden="1" x14ac:dyDescent="0.6">
      <c r="B194" s="157"/>
      <c r="D194" s="37"/>
      <c r="E194" s="22"/>
      <c r="F194" s="38"/>
      <c r="G194" s="17" t="str">
        <f t="shared" si="8"/>
        <v/>
      </c>
      <c r="H194" s="41"/>
    </row>
    <row r="195" spans="2:8" ht="15.5" hidden="1" x14ac:dyDescent="0.6">
      <c r="B195" s="158" t="s">
        <v>1639</v>
      </c>
      <c r="C195" s="59" t="s">
        <v>1640</v>
      </c>
      <c r="D195" s="22" t="s">
        <v>1636</v>
      </c>
      <c r="E195" s="22"/>
      <c r="F195" s="38"/>
      <c r="G195" s="17">
        <f t="shared" si="8"/>
        <v>0</v>
      </c>
      <c r="H195" s="41"/>
    </row>
    <row r="196" spans="2:8" hidden="1" x14ac:dyDescent="0.6">
      <c r="B196" s="157"/>
      <c r="D196" s="37"/>
      <c r="E196" s="22"/>
      <c r="F196" s="38"/>
      <c r="G196" s="17" t="str">
        <f t="shared" si="8"/>
        <v/>
      </c>
      <c r="H196" s="41"/>
    </row>
    <row r="197" spans="2:8" ht="15.5" hidden="1" x14ac:dyDescent="0.6">
      <c r="B197" s="158" t="s">
        <v>1641</v>
      </c>
      <c r="C197" s="59" t="s">
        <v>1642</v>
      </c>
      <c r="D197" s="22" t="s">
        <v>1636</v>
      </c>
      <c r="E197" s="22"/>
      <c r="F197" s="38"/>
      <c r="G197" s="17">
        <f t="shared" si="8"/>
        <v>0</v>
      </c>
      <c r="H197" s="41"/>
    </row>
    <row r="198" spans="2:8" hidden="1" x14ac:dyDescent="0.6">
      <c r="B198" s="157"/>
      <c r="D198" s="37"/>
      <c r="E198" s="22"/>
      <c r="F198" s="38"/>
      <c r="G198" s="17" t="str">
        <f t="shared" si="8"/>
        <v/>
      </c>
      <c r="H198" s="41"/>
    </row>
    <row r="199" spans="2:8" ht="15.5" hidden="1" x14ac:dyDescent="0.6">
      <c r="B199" s="157" t="s">
        <v>1643</v>
      </c>
      <c r="C199" s="56" t="s">
        <v>1644</v>
      </c>
      <c r="D199" s="22" t="s">
        <v>1636</v>
      </c>
      <c r="E199" s="22"/>
      <c r="F199" s="38"/>
      <c r="G199" s="17">
        <f t="shared" si="8"/>
        <v>0</v>
      </c>
      <c r="H199" s="41"/>
    </row>
    <row r="200" spans="2:8" hidden="1" x14ac:dyDescent="0.6">
      <c r="B200" s="50"/>
      <c r="D200" s="22"/>
      <c r="E200" s="22"/>
      <c r="F200" s="38"/>
      <c r="G200" s="17" t="str">
        <f t="shared" si="8"/>
        <v/>
      </c>
      <c r="H200" s="41"/>
    </row>
    <row r="201" spans="2:8" hidden="1" x14ac:dyDescent="0.6">
      <c r="B201" s="50"/>
      <c r="D201" s="22"/>
      <c r="E201" s="22"/>
      <c r="F201" s="38"/>
      <c r="G201" s="17"/>
      <c r="H201" s="41"/>
    </row>
    <row r="202" spans="2:8" hidden="1" x14ac:dyDescent="0.6">
      <c r="B202" s="50"/>
      <c r="D202" s="22"/>
      <c r="E202" s="22"/>
      <c r="F202" s="38"/>
      <c r="G202" s="17"/>
      <c r="H202" s="41"/>
    </row>
    <row r="203" spans="2:8" hidden="1" x14ac:dyDescent="0.6">
      <c r="B203" s="50"/>
      <c r="D203" s="22"/>
      <c r="E203" s="22"/>
      <c r="F203" s="38"/>
      <c r="G203" s="17"/>
      <c r="H203" s="41"/>
    </row>
    <row r="204" spans="2:8" hidden="1" x14ac:dyDescent="0.6">
      <c r="B204" s="50"/>
      <c r="D204" s="22"/>
      <c r="E204" s="22"/>
      <c r="F204" s="38"/>
      <c r="G204" s="17"/>
      <c r="H204" s="41"/>
    </row>
    <row r="205" spans="2:8" hidden="1" x14ac:dyDescent="0.6">
      <c r="B205" s="50"/>
      <c r="D205" s="22"/>
      <c r="E205" s="22"/>
      <c r="F205" s="38"/>
      <c r="G205" s="17"/>
      <c r="H205" s="41"/>
    </row>
    <row r="206" spans="2:8" hidden="1" x14ac:dyDescent="0.6">
      <c r="B206" s="50"/>
      <c r="D206" s="22"/>
      <c r="E206" s="22"/>
      <c r="F206" s="38"/>
      <c r="G206" s="17"/>
      <c r="H206" s="41"/>
    </row>
    <row r="207" spans="2:8" hidden="1" x14ac:dyDescent="0.6">
      <c r="B207" s="50"/>
      <c r="D207" s="22"/>
      <c r="E207" s="22"/>
      <c r="F207" s="38"/>
      <c r="G207" s="17"/>
      <c r="H207" s="41"/>
    </row>
    <row r="208" spans="2:8" hidden="1" x14ac:dyDescent="0.6">
      <c r="B208" s="50"/>
      <c r="D208" s="22"/>
      <c r="E208" s="22"/>
      <c r="F208" s="38"/>
      <c r="G208" s="17"/>
      <c r="H208" s="41"/>
    </row>
    <row r="209" spans="2:8" hidden="1" x14ac:dyDescent="0.6">
      <c r="B209" s="50"/>
      <c r="D209" s="22"/>
      <c r="E209" s="22"/>
      <c r="F209" s="38"/>
      <c r="G209" s="17"/>
      <c r="H209" s="41"/>
    </row>
    <row r="210" spans="2:8" hidden="1" x14ac:dyDescent="0.6">
      <c r="B210" s="50"/>
      <c r="D210" s="22"/>
      <c r="E210" s="22"/>
      <c r="F210" s="38"/>
      <c r="G210" s="17"/>
      <c r="H210" s="41"/>
    </row>
    <row r="211" spans="2:8" hidden="1" x14ac:dyDescent="0.6">
      <c r="B211" s="50"/>
      <c r="D211" s="22"/>
      <c r="E211" s="22"/>
      <c r="F211" s="38"/>
      <c r="G211" s="17"/>
      <c r="H211" s="41"/>
    </row>
    <row r="212" spans="2:8" hidden="1" x14ac:dyDescent="0.6">
      <c r="B212" s="50"/>
      <c r="D212" s="22"/>
      <c r="E212" s="22"/>
      <c r="F212" s="38"/>
      <c r="G212" s="17"/>
      <c r="H212" s="41"/>
    </row>
    <row r="213" spans="2:8" x14ac:dyDescent="0.6">
      <c r="B213" s="50"/>
      <c r="D213" s="22"/>
      <c r="E213" s="22"/>
      <c r="F213" s="38"/>
      <c r="G213" s="17"/>
      <c r="H213" s="41"/>
    </row>
    <row r="214" spans="2:8" x14ac:dyDescent="0.6">
      <c r="B214" s="50"/>
      <c r="D214" s="22"/>
      <c r="E214" s="22"/>
      <c r="F214" s="38"/>
      <c r="G214" s="17"/>
      <c r="H214" s="41"/>
    </row>
    <row r="215" spans="2:8" x14ac:dyDescent="0.6">
      <c r="B215" s="50"/>
      <c r="D215" s="22"/>
      <c r="E215" s="22"/>
      <c r="F215" s="38"/>
      <c r="G215" s="17"/>
      <c r="H215" s="41"/>
    </row>
    <row r="216" spans="2:8" x14ac:dyDescent="0.6">
      <c r="B216" s="50"/>
      <c r="D216" s="22"/>
      <c r="E216" s="22"/>
      <c r="F216" s="38"/>
      <c r="G216" s="17"/>
      <c r="H216" s="41"/>
    </row>
    <row r="217" spans="2:8" x14ac:dyDescent="0.6">
      <c r="B217" s="50"/>
      <c r="D217" s="22"/>
      <c r="E217" s="22"/>
      <c r="F217" s="38"/>
      <c r="G217" s="17"/>
      <c r="H217" s="41"/>
    </row>
    <row r="218" spans="2:8" x14ac:dyDescent="0.6">
      <c r="B218" s="50"/>
      <c r="D218" s="22"/>
      <c r="E218" s="22"/>
      <c r="F218" s="38"/>
      <c r="G218" s="17"/>
      <c r="H218" s="41"/>
    </row>
    <row r="219" spans="2:8" x14ac:dyDescent="0.6">
      <c r="B219" s="50"/>
      <c r="D219" s="22"/>
      <c r="E219" s="22"/>
      <c r="F219" s="38"/>
      <c r="G219" s="17"/>
      <c r="H219" s="41"/>
    </row>
    <row r="220" spans="2:8" x14ac:dyDescent="0.6">
      <c r="B220" s="50"/>
      <c r="D220" s="22"/>
      <c r="E220" s="22"/>
      <c r="F220" s="38"/>
      <c r="G220" s="17"/>
      <c r="H220" s="41"/>
    </row>
    <row r="221" spans="2:8" x14ac:dyDescent="0.6">
      <c r="B221" s="50"/>
      <c r="D221" s="22"/>
      <c r="E221" s="22"/>
      <c r="F221" s="38"/>
      <c r="G221" s="17"/>
      <c r="H221" s="41"/>
    </row>
    <row r="222" spans="2:8" x14ac:dyDescent="0.6">
      <c r="B222" s="50"/>
      <c r="D222" s="22"/>
      <c r="E222" s="22"/>
      <c r="F222" s="38"/>
      <c r="G222" s="17"/>
      <c r="H222" s="41"/>
    </row>
    <row r="223" spans="2:8" s="28" customFormat="1" ht="24.95" customHeight="1" x14ac:dyDescent="0.6">
      <c r="B223" s="93" t="str">
        <f>$B$10</f>
        <v>C4.1</v>
      </c>
      <c r="C223" s="30" t="s">
        <v>173</v>
      </c>
      <c r="D223" s="32"/>
      <c r="E223" s="32"/>
      <c r="F223" s="31"/>
      <c r="G223" s="33">
        <f>SUM(G157:G222)</f>
        <v>0</v>
      </c>
      <c r="H223" s="34"/>
    </row>
  </sheetData>
  <mergeCells count="18">
    <mergeCell ref="B156:F156"/>
    <mergeCell ref="G156:G159"/>
    <mergeCell ref="B157:F159"/>
    <mergeCell ref="B81:F81"/>
    <mergeCell ref="G81:G84"/>
    <mergeCell ref="B82:F84"/>
    <mergeCell ref="B153:D153"/>
    <mergeCell ref="E153:G155"/>
    <mergeCell ref="B154:D154"/>
    <mergeCell ref="B155:D155"/>
    <mergeCell ref="E1:G1"/>
    <mergeCell ref="B5:F7"/>
    <mergeCell ref="G4:G7"/>
    <mergeCell ref="B4:F4"/>
    <mergeCell ref="B78:D78"/>
    <mergeCell ref="E78:G80"/>
    <mergeCell ref="B79:D79"/>
    <mergeCell ref="B80:D80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horizontalDpi="4294967295" verticalDpi="4294967295" r:id="rId1"/>
  <headerFooter>
    <oddHeader xml:space="preserve">&amp;R&amp;"Arial,Bold Italic"
</oddHeader>
  </headerFooter>
  <rowBreaks count="1" manualBreakCount="1">
    <brk id="152" min="1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73"/>
  <dimension ref="B1:H77"/>
  <sheetViews>
    <sheetView view="pageBreakPreview" topLeftCell="A55" zoomScale="80" zoomScaleNormal="125" zoomScaleSheetLayoutView="80" zoomScalePageLayoutView="125" workbookViewId="0">
      <selection activeCell="E8" sqref="E1:E1048576"/>
    </sheetView>
  </sheetViews>
  <sheetFormatPr defaultColWidth="8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8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3"/>
    </row>
    <row r="4" spans="2:8" x14ac:dyDescent="0.6">
      <c r="B4" s="376" t="s">
        <v>8</v>
      </c>
      <c r="C4" s="377"/>
      <c r="D4" s="377"/>
      <c r="E4" s="377"/>
      <c r="F4" s="377"/>
      <c r="G4" s="383" t="str">
        <f>"CHAPTER "&amp;B10</f>
        <v>CHAPTER C4.5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84"/>
      <c r="H5" s="8"/>
    </row>
    <row r="6" spans="2:8" ht="12.75" customHeight="1" x14ac:dyDescent="0.6">
      <c r="B6" s="369"/>
      <c r="C6" s="370"/>
      <c r="D6" s="370"/>
      <c r="E6" s="370"/>
      <c r="F6" s="370"/>
      <c r="G6" s="384"/>
      <c r="H6" s="8"/>
    </row>
    <row r="7" spans="2:8" s="9" customFormat="1" ht="7.5" customHeight="1" x14ac:dyDescent="0.6">
      <c r="B7" s="371"/>
      <c r="C7" s="372"/>
      <c r="D7" s="372"/>
      <c r="E7" s="372"/>
      <c r="F7" s="372"/>
      <c r="G7" s="385"/>
      <c r="H7" s="12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s="9" customFormat="1" x14ac:dyDescent="0.6">
      <c r="B9" s="164"/>
      <c r="C9" s="96"/>
      <c r="D9" s="96"/>
      <c r="E9" s="96"/>
      <c r="F9" s="96"/>
      <c r="G9" s="25" t="str">
        <f t="shared" ref="G9:G40" si="0">IF(D9="","",E9*F9)</f>
        <v/>
      </c>
      <c r="H9" s="12"/>
    </row>
    <row r="10" spans="2:8" x14ac:dyDescent="0.6">
      <c r="B10" s="77" t="s">
        <v>1645</v>
      </c>
      <c r="C10" s="7" t="s">
        <v>1646</v>
      </c>
      <c r="D10" s="15"/>
      <c r="E10" s="15"/>
      <c r="F10" s="16"/>
      <c r="G10" s="25" t="str">
        <f t="shared" si="0"/>
        <v/>
      </c>
      <c r="H10" s="18"/>
    </row>
    <row r="11" spans="2:8" x14ac:dyDescent="0.6">
      <c r="B11" s="163"/>
      <c r="C11" s="87"/>
      <c r="D11" s="22"/>
      <c r="E11" s="22"/>
      <c r="F11" s="40"/>
      <c r="G11" s="25" t="str">
        <f t="shared" si="0"/>
        <v/>
      </c>
      <c r="H11" s="41"/>
    </row>
    <row r="12" spans="2:8" x14ac:dyDescent="0.6">
      <c r="B12" s="158" t="s">
        <v>1647</v>
      </c>
      <c r="C12" s="36" t="s">
        <v>1360</v>
      </c>
      <c r="D12" s="22"/>
      <c r="E12" s="22"/>
      <c r="F12" s="40"/>
      <c r="G12" s="25" t="str">
        <f t="shared" si="0"/>
        <v/>
      </c>
      <c r="H12" s="41"/>
    </row>
    <row r="13" spans="2:8" x14ac:dyDescent="0.6">
      <c r="B13" s="157"/>
      <c r="D13" s="22"/>
      <c r="E13" s="22"/>
      <c r="F13" s="40"/>
      <c r="G13" s="25" t="str">
        <f t="shared" si="0"/>
        <v/>
      </c>
      <c r="H13" s="41"/>
    </row>
    <row r="14" spans="2:8" x14ac:dyDescent="0.6">
      <c r="B14" s="158" t="s">
        <v>1648</v>
      </c>
      <c r="C14" s="36" t="s">
        <v>1649</v>
      </c>
      <c r="D14" s="66" t="s">
        <v>70</v>
      </c>
      <c r="E14" s="22"/>
      <c r="F14" s="40"/>
      <c r="G14" s="25">
        <f t="shared" si="0"/>
        <v>0</v>
      </c>
      <c r="H14" s="41"/>
    </row>
    <row r="15" spans="2:8" x14ac:dyDescent="0.6">
      <c r="B15" s="157"/>
      <c r="D15" s="37"/>
      <c r="E15" s="23"/>
      <c r="F15" s="24"/>
      <c r="G15" s="25" t="str">
        <f t="shared" si="0"/>
        <v/>
      </c>
      <c r="H15" s="42"/>
    </row>
    <row r="16" spans="2:8" x14ac:dyDescent="0.6">
      <c r="B16" s="158" t="s">
        <v>1650</v>
      </c>
      <c r="C16" s="36" t="s">
        <v>1651</v>
      </c>
      <c r="D16" s="66" t="s">
        <v>73</v>
      </c>
      <c r="E16" s="23"/>
      <c r="F16" s="24"/>
      <c r="G16" s="25">
        <f t="shared" si="0"/>
        <v>0</v>
      </c>
      <c r="H16" s="42"/>
    </row>
    <row r="17" spans="2:8" x14ac:dyDescent="0.6">
      <c r="B17" s="158"/>
      <c r="C17" s="36"/>
      <c r="D17" s="22"/>
      <c r="E17" s="23"/>
      <c r="F17" s="24"/>
      <c r="G17" s="25" t="str">
        <f t="shared" si="0"/>
        <v/>
      </c>
      <c r="H17" s="42"/>
    </row>
    <row r="18" spans="2:8" ht="24.75" customHeight="1" x14ac:dyDescent="0.6">
      <c r="B18" s="158" t="s">
        <v>1652</v>
      </c>
      <c r="C18" s="59" t="s">
        <v>1653</v>
      </c>
      <c r="D18" s="22"/>
      <c r="E18" s="23"/>
      <c r="F18" s="40"/>
      <c r="G18" s="25" t="str">
        <f t="shared" si="0"/>
        <v/>
      </c>
      <c r="H18" s="41"/>
    </row>
    <row r="19" spans="2:8" x14ac:dyDescent="0.6">
      <c r="B19" s="157"/>
      <c r="D19" s="22"/>
      <c r="E19" s="23"/>
      <c r="F19" s="43"/>
      <c r="G19" s="25" t="str">
        <f t="shared" si="0"/>
        <v/>
      </c>
      <c r="H19" s="41"/>
    </row>
    <row r="20" spans="2:8" x14ac:dyDescent="0.6">
      <c r="B20" s="158" t="s">
        <v>1654</v>
      </c>
      <c r="C20" s="36" t="s">
        <v>1655</v>
      </c>
      <c r="D20" s="66" t="s">
        <v>70</v>
      </c>
      <c r="E20" s="23"/>
      <c r="F20" s="40"/>
      <c r="G20" s="25">
        <f t="shared" si="0"/>
        <v>0</v>
      </c>
      <c r="H20" s="44"/>
    </row>
    <row r="21" spans="2:8" x14ac:dyDescent="0.6">
      <c r="B21" s="157"/>
      <c r="D21" s="37"/>
      <c r="E21" s="23"/>
      <c r="F21" s="45"/>
      <c r="G21" s="25" t="str">
        <f t="shared" si="0"/>
        <v/>
      </c>
    </row>
    <row r="22" spans="2:8" x14ac:dyDescent="0.6">
      <c r="B22" s="158" t="s">
        <v>1656</v>
      </c>
      <c r="C22" s="36" t="s">
        <v>1657</v>
      </c>
      <c r="D22" s="66" t="s">
        <v>73</v>
      </c>
      <c r="E22" s="23"/>
      <c r="F22" s="45"/>
      <c r="G22" s="25">
        <f t="shared" si="0"/>
        <v>0</v>
      </c>
    </row>
    <row r="23" spans="2:8" x14ac:dyDescent="0.6">
      <c r="B23" s="157"/>
      <c r="D23" s="22"/>
      <c r="E23" s="23"/>
      <c r="F23" s="38"/>
      <c r="G23" s="25" t="str">
        <f t="shared" si="0"/>
        <v/>
      </c>
    </row>
    <row r="24" spans="2:8" x14ac:dyDescent="0.6">
      <c r="B24" s="158" t="s">
        <v>1658</v>
      </c>
      <c r="C24" s="36" t="s">
        <v>1659</v>
      </c>
      <c r="D24" s="66" t="s">
        <v>70</v>
      </c>
      <c r="E24" s="23"/>
      <c r="F24" s="45"/>
      <c r="G24" s="25">
        <f t="shared" si="0"/>
        <v>0</v>
      </c>
    </row>
    <row r="25" spans="2:8" x14ac:dyDescent="0.6">
      <c r="B25" s="157"/>
      <c r="D25" s="22"/>
      <c r="E25" s="23"/>
      <c r="F25" s="43"/>
      <c r="G25" s="25" t="str">
        <f t="shared" si="0"/>
        <v/>
      </c>
    </row>
    <row r="26" spans="2:8" x14ac:dyDescent="0.6">
      <c r="B26" s="158" t="s">
        <v>1660</v>
      </c>
      <c r="C26" s="36" t="s">
        <v>1661</v>
      </c>
      <c r="D26" s="66" t="s">
        <v>73</v>
      </c>
      <c r="E26" s="23"/>
      <c r="F26" s="45"/>
      <c r="G26" s="25">
        <f t="shared" si="0"/>
        <v>0</v>
      </c>
    </row>
    <row r="27" spans="2:8" x14ac:dyDescent="0.6">
      <c r="B27" s="157"/>
      <c r="D27" s="22"/>
      <c r="E27" s="23"/>
      <c r="F27" s="40"/>
      <c r="G27" s="25" t="str">
        <f t="shared" si="0"/>
        <v/>
      </c>
      <c r="H27" s="41"/>
    </row>
    <row r="28" spans="2:8" ht="24.75" customHeight="1" x14ac:dyDescent="0.6">
      <c r="B28" s="158" t="s">
        <v>1662</v>
      </c>
      <c r="C28" s="59" t="s">
        <v>1663</v>
      </c>
      <c r="D28" s="22"/>
      <c r="E28" s="23"/>
      <c r="F28" s="40"/>
      <c r="G28" s="25" t="str">
        <f t="shared" si="0"/>
        <v/>
      </c>
      <c r="H28" s="41"/>
    </row>
    <row r="29" spans="2:8" x14ac:dyDescent="0.6">
      <c r="B29" s="157"/>
      <c r="D29" s="22"/>
      <c r="E29" s="23"/>
      <c r="F29" s="38"/>
      <c r="G29" s="25" t="str">
        <f t="shared" si="0"/>
        <v/>
      </c>
      <c r="H29" s="42"/>
    </row>
    <row r="30" spans="2:8" x14ac:dyDescent="0.6">
      <c r="B30" s="158" t="s">
        <v>1664</v>
      </c>
      <c r="C30" s="36" t="s">
        <v>1665</v>
      </c>
      <c r="D30" s="66" t="s">
        <v>70</v>
      </c>
      <c r="E30" s="26"/>
      <c r="F30" s="27"/>
      <c r="G30" s="25">
        <f t="shared" si="0"/>
        <v>0</v>
      </c>
      <c r="H30" s="18"/>
    </row>
    <row r="31" spans="2:8" s="36" customFormat="1" x14ac:dyDescent="0.6">
      <c r="B31" s="158"/>
      <c r="D31" s="66"/>
      <c r="E31" s="26"/>
      <c r="F31" s="27"/>
      <c r="G31" s="25" t="str">
        <f t="shared" si="0"/>
        <v/>
      </c>
      <c r="H31" s="18"/>
    </row>
    <row r="32" spans="2:8" x14ac:dyDescent="0.6">
      <c r="B32" s="158" t="s">
        <v>1666</v>
      </c>
      <c r="C32" s="36" t="s">
        <v>1667</v>
      </c>
      <c r="D32" s="66" t="s">
        <v>73</v>
      </c>
      <c r="E32" s="23"/>
      <c r="F32" s="38"/>
      <c r="G32" s="25">
        <f t="shared" si="0"/>
        <v>0</v>
      </c>
      <c r="H32" s="42"/>
    </row>
    <row r="33" spans="2:8" x14ac:dyDescent="0.6">
      <c r="B33" s="158"/>
      <c r="C33" s="36"/>
      <c r="D33" s="66"/>
      <c r="E33" s="23"/>
      <c r="F33" s="38"/>
      <c r="G33" s="25" t="str">
        <f t="shared" si="0"/>
        <v/>
      </c>
      <c r="H33" s="42"/>
    </row>
    <row r="34" spans="2:8" x14ac:dyDescent="0.6">
      <c r="B34" s="158"/>
      <c r="C34" s="36"/>
      <c r="D34" s="66"/>
      <c r="E34" s="23"/>
      <c r="F34" s="38"/>
      <c r="G34" s="25" t="str">
        <f t="shared" si="0"/>
        <v/>
      </c>
      <c r="H34" s="42"/>
    </row>
    <row r="35" spans="2:8" x14ac:dyDescent="0.6">
      <c r="B35" s="158"/>
      <c r="C35" s="36"/>
      <c r="D35" s="66"/>
      <c r="E35" s="23"/>
      <c r="F35" s="38"/>
      <c r="G35" s="25" t="str">
        <f t="shared" si="0"/>
        <v/>
      </c>
      <c r="H35" s="42"/>
    </row>
    <row r="36" spans="2:8" x14ac:dyDescent="0.6">
      <c r="B36" s="158"/>
      <c r="C36" s="36"/>
      <c r="D36" s="66"/>
      <c r="E36" s="23"/>
      <c r="F36" s="38"/>
      <c r="G36" s="25" t="str">
        <f t="shared" si="0"/>
        <v/>
      </c>
      <c r="H36" s="42"/>
    </row>
    <row r="37" spans="2:8" x14ac:dyDescent="0.6">
      <c r="B37" s="158"/>
      <c r="C37" s="36"/>
      <c r="D37" s="66"/>
      <c r="E37" s="23"/>
      <c r="F37" s="38"/>
      <c r="G37" s="25" t="str">
        <f t="shared" si="0"/>
        <v/>
      </c>
      <c r="H37" s="42"/>
    </row>
    <row r="38" spans="2:8" x14ac:dyDescent="0.6">
      <c r="B38" s="158"/>
      <c r="C38" s="36"/>
      <c r="D38" s="66"/>
      <c r="E38" s="23"/>
      <c r="F38" s="38"/>
      <c r="G38" s="25" t="str">
        <f t="shared" si="0"/>
        <v/>
      </c>
      <c r="H38" s="42"/>
    </row>
    <row r="39" spans="2:8" x14ac:dyDescent="0.6">
      <c r="B39" s="158"/>
      <c r="C39" s="36"/>
      <c r="D39" s="66"/>
      <c r="E39" s="23"/>
      <c r="F39" s="38"/>
      <c r="G39" s="25" t="str">
        <f t="shared" si="0"/>
        <v/>
      </c>
      <c r="H39" s="42"/>
    </row>
    <row r="40" spans="2:8" x14ac:dyDescent="0.6">
      <c r="B40" s="158"/>
      <c r="C40" s="36"/>
      <c r="D40" s="66"/>
      <c r="E40" s="23"/>
      <c r="F40" s="38"/>
      <c r="G40" s="25" t="str">
        <f t="shared" si="0"/>
        <v/>
      </c>
      <c r="H40" s="42"/>
    </row>
    <row r="41" spans="2:8" x14ac:dyDescent="0.6">
      <c r="B41" s="158"/>
      <c r="C41" s="36"/>
      <c r="D41" s="66"/>
      <c r="E41" s="23"/>
      <c r="F41" s="38"/>
      <c r="G41" s="25" t="str">
        <f t="shared" ref="G41:G72" si="1">IF(D41="","",E41*F41)</f>
        <v/>
      </c>
      <c r="H41" s="42"/>
    </row>
    <row r="42" spans="2:8" x14ac:dyDescent="0.6">
      <c r="B42" s="158"/>
      <c r="C42" s="36"/>
      <c r="D42" s="66"/>
      <c r="E42" s="23"/>
      <c r="F42" s="38"/>
      <c r="G42" s="25" t="str">
        <f t="shared" si="1"/>
        <v/>
      </c>
      <c r="H42" s="42"/>
    </row>
    <row r="43" spans="2:8" x14ac:dyDescent="0.6">
      <c r="B43" s="158"/>
      <c r="C43" s="36"/>
      <c r="D43" s="66"/>
      <c r="E43" s="23"/>
      <c r="F43" s="38"/>
      <c r="G43" s="25" t="str">
        <f t="shared" si="1"/>
        <v/>
      </c>
      <c r="H43" s="42"/>
    </row>
    <row r="44" spans="2:8" x14ac:dyDescent="0.6">
      <c r="B44" s="158"/>
      <c r="C44" s="36"/>
      <c r="D44" s="66"/>
      <c r="E44" s="23"/>
      <c r="F44" s="38"/>
      <c r="G44" s="25" t="str">
        <f t="shared" si="1"/>
        <v/>
      </c>
      <c r="H44" s="42"/>
    </row>
    <row r="45" spans="2:8" x14ac:dyDescent="0.6">
      <c r="B45" s="158"/>
      <c r="C45" s="36"/>
      <c r="D45" s="66"/>
      <c r="E45" s="23"/>
      <c r="F45" s="38"/>
      <c r="G45" s="25" t="str">
        <f t="shared" si="1"/>
        <v/>
      </c>
      <c r="H45" s="42"/>
    </row>
    <row r="46" spans="2:8" x14ac:dyDescent="0.6">
      <c r="B46" s="158"/>
      <c r="C46" s="36"/>
      <c r="D46" s="66"/>
      <c r="E46" s="23"/>
      <c r="F46" s="38"/>
      <c r="G46" s="25" t="str">
        <f t="shared" si="1"/>
        <v/>
      </c>
      <c r="H46" s="42"/>
    </row>
    <row r="47" spans="2:8" x14ac:dyDescent="0.6">
      <c r="B47" s="158"/>
      <c r="C47" s="36"/>
      <c r="D47" s="66"/>
      <c r="E47" s="23"/>
      <c r="F47" s="38"/>
      <c r="G47" s="25" t="str">
        <f t="shared" si="1"/>
        <v/>
      </c>
      <c r="H47" s="42"/>
    </row>
    <row r="48" spans="2:8" x14ac:dyDescent="0.6">
      <c r="B48" s="158"/>
      <c r="C48" s="36"/>
      <c r="D48" s="66"/>
      <c r="E48" s="23"/>
      <c r="F48" s="38"/>
      <c r="G48" s="25" t="str">
        <f t="shared" si="1"/>
        <v/>
      </c>
      <c r="H48" s="42"/>
    </row>
    <row r="49" spans="2:8" x14ac:dyDescent="0.6">
      <c r="B49" s="158"/>
      <c r="C49" s="36"/>
      <c r="D49" s="66"/>
      <c r="E49" s="23"/>
      <c r="F49" s="38"/>
      <c r="G49" s="25" t="str">
        <f t="shared" si="1"/>
        <v/>
      </c>
      <c r="H49" s="42"/>
    </row>
    <row r="50" spans="2:8" x14ac:dyDescent="0.6">
      <c r="B50" s="158"/>
      <c r="C50" s="36"/>
      <c r="D50" s="66"/>
      <c r="E50" s="23"/>
      <c r="F50" s="38"/>
      <c r="G50" s="25" t="str">
        <f t="shared" si="1"/>
        <v/>
      </c>
      <c r="H50" s="42"/>
    </row>
    <row r="51" spans="2:8" x14ac:dyDescent="0.6">
      <c r="B51" s="158"/>
      <c r="C51" s="36"/>
      <c r="D51" s="66"/>
      <c r="E51" s="23"/>
      <c r="F51" s="38"/>
      <c r="G51" s="25" t="str">
        <f t="shared" si="1"/>
        <v/>
      </c>
      <c r="H51" s="42"/>
    </row>
    <row r="52" spans="2:8" x14ac:dyDescent="0.6">
      <c r="B52" s="158"/>
      <c r="C52" s="36"/>
      <c r="D52" s="66"/>
      <c r="E52" s="23"/>
      <c r="F52" s="38"/>
      <c r="G52" s="25" t="str">
        <f t="shared" si="1"/>
        <v/>
      </c>
      <c r="H52" s="42"/>
    </row>
    <row r="53" spans="2:8" x14ac:dyDescent="0.6">
      <c r="B53" s="158"/>
      <c r="C53" s="36"/>
      <c r="D53" s="66"/>
      <c r="E53" s="23"/>
      <c r="F53" s="38"/>
      <c r="G53" s="25" t="str">
        <f t="shared" si="1"/>
        <v/>
      </c>
      <c r="H53" s="42"/>
    </row>
    <row r="54" spans="2:8" x14ac:dyDescent="0.6">
      <c r="B54" s="158"/>
      <c r="C54" s="36"/>
      <c r="D54" s="66"/>
      <c r="E54" s="23"/>
      <c r="F54" s="38"/>
      <c r="G54" s="25" t="str">
        <f t="shared" si="1"/>
        <v/>
      </c>
      <c r="H54" s="42"/>
    </row>
    <row r="55" spans="2:8" x14ac:dyDescent="0.6">
      <c r="B55" s="158"/>
      <c r="C55" s="36"/>
      <c r="D55" s="66"/>
      <c r="E55" s="23"/>
      <c r="F55" s="38"/>
      <c r="G55" s="25" t="str">
        <f t="shared" si="1"/>
        <v/>
      </c>
      <c r="H55" s="42"/>
    </row>
    <row r="56" spans="2:8" x14ac:dyDescent="0.6">
      <c r="B56" s="158"/>
      <c r="C56" s="36"/>
      <c r="D56" s="66"/>
      <c r="E56" s="23"/>
      <c r="F56" s="38"/>
      <c r="G56" s="25" t="str">
        <f t="shared" si="1"/>
        <v/>
      </c>
      <c r="H56" s="42"/>
    </row>
    <row r="57" spans="2:8" x14ac:dyDescent="0.6">
      <c r="B57" s="158"/>
      <c r="C57" s="36"/>
      <c r="D57" s="66"/>
      <c r="E57" s="23"/>
      <c r="F57" s="38"/>
      <c r="G57" s="25" t="str">
        <f t="shared" si="1"/>
        <v/>
      </c>
      <c r="H57" s="42"/>
    </row>
    <row r="58" spans="2:8" x14ac:dyDescent="0.6">
      <c r="B58" s="158"/>
      <c r="C58" s="36"/>
      <c r="D58" s="66"/>
      <c r="E58" s="23"/>
      <c r="F58" s="38"/>
      <c r="G58" s="25" t="str">
        <f t="shared" si="1"/>
        <v/>
      </c>
      <c r="H58" s="42"/>
    </row>
    <row r="59" spans="2:8" x14ac:dyDescent="0.6">
      <c r="B59" s="158"/>
      <c r="C59" s="36"/>
      <c r="D59" s="66"/>
      <c r="E59" s="23"/>
      <c r="F59" s="38"/>
      <c r="G59" s="25" t="str">
        <f t="shared" si="1"/>
        <v/>
      </c>
      <c r="H59" s="42"/>
    </row>
    <row r="60" spans="2:8" x14ac:dyDescent="0.6">
      <c r="B60" s="158"/>
      <c r="C60" s="36"/>
      <c r="D60" s="66"/>
      <c r="E60" s="23"/>
      <c r="F60" s="38"/>
      <c r="G60" s="25" t="str">
        <f t="shared" si="1"/>
        <v/>
      </c>
      <c r="H60" s="42"/>
    </row>
    <row r="61" spans="2:8" x14ac:dyDescent="0.6">
      <c r="B61" s="158"/>
      <c r="C61" s="36"/>
      <c r="D61" s="66"/>
      <c r="E61" s="23"/>
      <c r="F61" s="38"/>
      <c r="G61" s="25" t="str">
        <f t="shared" si="1"/>
        <v/>
      </c>
      <c r="H61" s="42"/>
    </row>
    <row r="62" spans="2:8" x14ac:dyDescent="0.6">
      <c r="B62" s="158"/>
      <c r="C62" s="36"/>
      <c r="D62" s="66"/>
      <c r="E62" s="23"/>
      <c r="F62" s="38"/>
      <c r="G62" s="25" t="str">
        <f t="shared" si="1"/>
        <v/>
      </c>
      <c r="H62" s="42"/>
    </row>
    <row r="63" spans="2:8" x14ac:dyDescent="0.6">
      <c r="B63" s="158"/>
      <c r="C63" s="36"/>
      <c r="D63" s="66"/>
      <c r="E63" s="23"/>
      <c r="F63" s="38"/>
      <c r="G63" s="25" t="str">
        <f t="shared" si="1"/>
        <v/>
      </c>
      <c r="H63" s="42"/>
    </row>
    <row r="64" spans="2:8" x14ac:dyDescent="0.6">
      <c r="B64" s="158"/>
      <c r="C64" s="36"/>
      <c r="D64" s="66"/>
      <c r="E64" s="23"/>
      <c r="F64" s="38"/>
      <c r="G64" s="25" t="str">
        <f t="shared" si="1"/>
        <v/>
      </c>
      <c r="H64" s="42"/>
    </row>
    <row r="65" spans="2:8" x14ac:dyDescent="0.6">
      <c r="B65" s="158"/>
      <c r="C65" s="36"/>
      <c r="D65" s="66"/>
      <c r="E65" s="23"/>
      <c r="F65" s="38"/>
      <c r="G65" s="25" t="str">
        <f t="shared" si="1"/>
        <v/>
      </c>
      <c r="H65" s="42"/>
    </row>
    <row r="66" spans="2:8" x14ac:dyDescent="0.6">
      <c r="B66" s="158"/>
      <c r="C66" s="36"/>
      <c r="D66" s="66"/>
      <c r="E66" s="23"/>
      <c r="F66" s="38"/>
      <c r="G66" s="25" t="str">
        <f t="shared" si="1"/>
        <v/>
      </c>
      <c r="H66" s="42"/>
    </row>
    <row r="67" spans="2:8" x14ac:dyDescent="0.6">
      <c r="B67" s="158"/>
      <c r="C67" s="36"/>
      <c r="D67" s="66"/>
      <c r="E67" s="23"/>
      <c r="F67" s="38"/>
      <c r="G67" s="25" t="str">
        <f t="shared" si="1"/>
        <v/>
      </c>
      <c r="H67" s="42"/>
    </row>
    <row r="68" spans="2:8" x14ac:dyDescent="0.6">
      <c r="B68" s="158"/>
      <c r="C68" s="36"/>
      <c r="D68" s="66"/>
      <c r="E68" s="23"/>
      <c r="F68" s="38"/>
      <c r="G68" s="25" t="str">
        <f t="shared" si="1"/>
        <v/>
      </c>
      <c r="H68" s="42"/>
    </row>
    <row r="69" spans="2:8" x14ac:dyDescent="0.6">
      <c r="B69" s="158"/>
      <c r="C69" s="36"/>
      <c r="D69" s="66"/>
      <c r="E69" s="23"/>
      <c r="F69" s="38"/>
      <c r="G69" s="25" t="str">
        <f t="shared" si="1"/>
        <v/>
      </c>
      <c r="H69" s="42"/>
    </row>
    <row r="70" spans="2:8" x14ac:dyDescent="0.6">
      <c r="B70" s="158"/>
      <c r="C70" s="36"/>
      <c r="D70" s="66"/>
      <c r="E70" s="23"/>
      <c r="F70" s="38"/>
      <c r="G70" s="25" t="str">
        <f t="shared" si="1"/>
        <v/>
      </c>
      <c r="H70" s="42"/>
    </row>
    <row r="71" spans="2:8" x14ac:dyDescent="0.6">
      <c r="B71" s="158"/>
      <c r="C71" s="36"/>
      <c r="D71" s="66"/>
      <c r="E71" s="23"/>
      <c r="F71" s="38"/>
      <c r="G71" s="25" t="str">
        <f t="shared" si="1"/>
        <v/>
      </c>
      <c r="H71" s="42"/>
    </row>
    <row r="72" spans="2:8" x14ac:dyDescent="0.6">
      <c r="B72" s="158"/>
      <c r="C72" s="36"/>
      <c r="D72" s="66"/>
      <c r="E72" s="23"/>
      <c r="F72" s="38"/>
      <c r="G72" s="25" t="str">
        <f t="shared" si="1"/>
        <v/>
      </c>
      <c r="H72" s="42"/>
    </row>
    <row r="73" spans="2:8" x14ac:dyDescent="0.6">
      <c r="B73" s="158"/>
      <c r="C73" s="36"/>
      <c r="D73" s="66"/>
      <c r="E73" s="23"/>
      <c r="F73" s="38"/>
      <c r="G73" s="25" t="str">
        <f t="shared" ref="G73:G76" si="2">IF(D73="","",E73*F73)</f>
        <v/>
      </c>
      <c r="H73" s="42"/>
    </row>
    <row r="74" spans="2:8" x14ac:dyDescent="0.6">
      <c r="B74" s="158"/>
      <c r="C74" s="36"/>
      <c r="D74" s="66"/>
      <c r="E74" s="23"/>
      <c r="F74" s="38"/>
      <c r="G74" s="25" t="str">
        <f t="shared" si="2"/>
        <v/>
      </c>
      <c r="H74" s="42"/>
    </row>
    <row r="75" spans="2:8" x14ac:dyDescent="0.6">
      <c r="B75" s="158"/>
      <c r="C75" s="36"/>
      <c r="D75" s="66"/>
      <c r="E75" s="23"/>
      <c r="F75" s="38"/>
      <c r="G75" s="25" t="str">
        <f t="shared" si="2"/>
        <v/>
      </c>
      <c r="H75" s="42"/>
    </row>
    <row r="76" spans="2:8" x14ac:dyDescent="0.6">
      <c r="B76" s="158"/>
      <c r="C76" s="36"/>
      <c r="D76" s="66"/>
      <c r="E76" s="23"/>
      <c r="F76" s="38"/>
      <c r="G76" s="25" t="str">
        <f t="shared" si="2"/>
        <v/>
      </c>
      <c r="H76" s="42"/>
    </row>
    <row r="77" spans="2:8" s="28" customFormat="1" ht="24.95" customHeight="1" x14ac:dyDescent="0.6">
      <c r="B77" s="93" t="str">
        <f>$B$10</f>
        <v>C4.5</v>
      </c>
      <c r="C77" s="30" t="s">
        <v>173</v>
      </c>
      <c r="D77" s="31"/>
      <c r="E77" s="32"/>
      <c r="F77" s="31"/>
      <c r="G77" s="33">
        <f>SUM(G9:G76)</f>
        <v>0</v>
      </c>
      <c r="H77" s="34"/>
    </row>
  </sheetData>
  <mergeCells count="4">
    <mergeCell ref="E1:G1"/>
    <mergeCell ref="G4:G7"/>
    <mergeCell ref="B4:F4"/>
    <mergeCell ref="B5:F7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 alignWithMargins="0">
    <oddHeader xml:space="preserve">&amp;R&amp;"Arial,Bold Italic"
</oddHeader>
    <oddFooter xml:space="preserve">&amp;L&amp;"Arial,Bold"&amp;8_______________________________________________________________________________________________________________________
ZNT 4198/17T Standard Quotation Document Ver. 2019-09-02&amp;R&amp;"Arial,Bold"C&amp;P  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5">
    <pageSetUpPr fitToPage="1"/>
  </sheetPr>
  <dimension ref="B1:H538"/>
  <sheetViews>
    <sheetView view="pageBreakPreview" zoomScaleNormal="125" zoomScaleSheetLayoutView="100" zoomScalePageLayoutView="125" workbookViewId="0">
      <selection activeCell="C10" sqref="C10"/>
    </sheetView>
  </sheetViews>
  <sheetFormatPr defaultColWidth="6.86328125" defaultRowHeight="13" x14ac:dyDescent="0.6"/>
  <cols>
    <col min="1" max="1" width="0.86328125" style="1" customWidth="1"/>
    <col min="2" max="2" width="11.54296875" style="94" customWidth="1"/>
    <col min="3" max="3" width="45.54296875" style="55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8" x14ac:dyDescent="0.6">
      <c r="B1" s="6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4" t="str">
        <f>Client2</f>
        <v>Department of Transport</v>
      </c>
    </row>
    <row r="3" spans="2:8" x14ac:dyDescent="0.6">
      <c r="B3" s="102"/>
      <c r="C3" s="103"/>
      <c r="D3" s="83"/>
      <c r="E3" s="83"/>
      <c r="F3" s="84"/>
      <c r="G3" s="102"/>
    </row>
    <row r="4" spans="2:8" x14ac:dyDescent="0.6">
      <c r="B4" s="376" t="s">
        <v>8</v>
      </c>
      <c r="C4" s="377"/>
      <c r="D4" s="377"/>
      <c r="E4" s="377"/>
      <c r="F4" s="377"/>
      <c r="G4" s="373" t="str">
        <f>"CHAPTER "&amp;B10</f>
        <v>CHAPTER C5.5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8" ht="12.75" customHeight="1" x14ac:dyDescent="0.6">
      <c r="B6" s="369"/>
      <c r="C6" s="370"/>
      <c r="D6" s="370"/>
      <c r="E6" s="370"/>
      <c r="F6" s="370"/>
      <c r="G6" s="374"/>
      <c r="H6" s="8"/>
    </row>
    <row r="7" spans="2:8" ht="7.5" customHeight="1" x14ac:dyDescent="0.6">
      <c r="B7" s="371"/>
      <c r="C7" s="372"/>
      <c r="D7" s="372"/>
      <c r="E7" s="372"/>
      <c r="F7" s="372"/>
      <c r="G7" s="375"/>
      <c r="H7" s="8"/>
    </row>
    <row r="8" spans="2:8" s="9" customFormat="1" ht="24.95" customHeight="1" x14ac:dyDescent="0.6">
      <c r="B8" s="91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50"/>
      <c r="C9" s="14"/>
      <c r="D9" s="15"/>
      <c r="E9" s="15"/>
      <c r="F9" s="16"/>
      <c r="G9" s="25" t="str">
        <f t="shared" ref="G9:G40" si="0">IF(D9="","",E9*F9)</f>
        <v/>
      </c>
      <c r="H9" s="18"/>
    </row>
    <row r="10" spans="2:8" x14ac:dyDescent="0.6">
      <c r="B10" s="77" t="s">
        <v>1668</v>
      </c>
      <c r="C10" s="20" t="s">
        <v>1669</v>
      </c>
      <c r="D10" s="22"/>
      <c r="E10" s="22"/>
      <c r="F10" s="40"/>
      <c r="G10" s="25" t="str">
        <f t="shared" si="0"/>
        <v/>
      </c>
      <c r="H10" s="41"/>
    </row>
    <row r="11" spans="2:8" x14ac:dyDescent="0.6">
      <c r="B11" s="50"/>
      <c r="C11" s="14"/>
      <c r="D11" s="22"/>
      <c r="E11" s="22"/>
      <c r="F11" s="40"/>
      <c r="G11" s="25" t="str">
        <f t="shared" si="0"/>
        <v/>
      </c>
      <c r="H11" s="41"/>
    </row>
    <row r="12" spans="2:8" ht="39" x14ac:dyDescent="0.6">
      <c r="B12" s="77" t="s">
        <v>1670</v>
      </c>
      <c r="C12" s="20" t="s">
        <v>1671</v>
      </c>
      <c r="D12" s="22" t="s">
        <v>90</v>
      </c>
      <c r="E12" s="22"/>
      <c r="F12" s="40"/>
      <c r="G12" s="25">
        <f t="shared" si="0"/>
        <v>0</v>
      </c>
      <c r="H12" s="41"/>
    </row>
    <row r="13" spans="2:8" x14ac:dyDescent="0.6">
      <c r="B13" s="50"/>
      <c r="C13" s="14"/>
      <c r="D13" s="22"/>
      <c r="E13" s="22"/>
      <c r="F13" s="40"/>
      <c r="G13" s="25" t="str">
        <f t="shared" si="0"/>
        <v/>
      </c>
      <c r="H13" s="41"/>
    </row>
    <row r="14" spans="2:8" x14ac:dyDescent="0.6">
      <c r="B14" s="50" t="s">
        <v>1672</v>
      </c>
      <c r="C14" s="14" t="s">
        <v>1673</v>
      </c>
      <c r="D14" s="22"/>
      <c r="E14" s="23"/>
      <c r="F14" s="24"/>
      <c r="G14" s="25" t="str">
        <f t="shared" si="0"/>
        <v/>
      </c>
      <c r="H14" s="42"/>
    </row>
    <row r="15" spans="2:8" x14ac:dyDescent="0.6">
      <c r="B15" s="50"/>
      <c r="C15" s="14"/>
      <c r="D15" s="22"/>
      <c r="E15" s="23"/>
      <c r="F15" s="24"/>
      <c r="G15" s="25" t="str">
        <f t="shared" si="0"/>
        <v/>
      </c>
      <c r="H15" s="42"/>
    </row>
    <row r="16" spans="2:8" x14ac:dyDescent="0.6">
      <c r="B16" s="50" t="s">
        <v>1674</v>
      </c>
      <c r="C16" s="14" t="s">
        <v>1675</v>
      </c>
      <c r="D16" s="22"/>
      <c r="E16" s="23"/>
      <c r="F16" s="24"/>
      <c r="G16" s="25" t="str">
        <f t="shared" si="0"/>
        <v/>
      </c>
      <c r="H16" s="42"/>
    </row>
    <row r="17" spans="2:8" x14ac:dyDescent="0.6">
      <c r="B17" s="50"/>
      <c r="C17" s="14"/>
      <c r="D17" s="22"/>
      <c r="E17" s="23"/>
      <c r="F17" s="24"/>
      <c r="G17" s="25" t="str">
        <f t="shared" si="0"/>
        <v/>
      </c>
      <c r="H17" s="42"/>
    </row>
    <row r="18" spans="2:8" x14ac:dyDescent="0.6">
      <c r="B18" s="50" t="s">
        <v>109</v>
      </c>
      <c r="C18" s="14" t="s">
        <v>1676</v>
      </c>
      <c r="D18" s="22" t="s">
        <v>46</v>
      </c>
      <c r="E18" s="23"/>
      <c r="F18" s="40"/>
      <c r="G18" s="25">
        <f t="shared" si="0"/>
        <v>0</v>
      </c>
      <c r="H18" s="41"/>
    </row>
    <row r="19" spans="2:8" x14ac:dyDescent="0.6">
      <c r="B19" s="50"/>
      <c r="C19" s="14"/>
      <c r="D19" s="22"/>
      <c r="E19" s="23"/>
      <c r="F19" s="40"/>
      <c r="G19" s="25" t="str">
        <f t="shared" si="0"/>
        <v/>
      </c>
      <c r="H19" s="41"/>
    </row>
    <row r="20" spans="2:8" x14ac:dyDescent="0.6">
      <c r="B20" s="50" t="s">
        <v>112</v>
      </c>
      <c r="C20" s="14" t="s">
        <v>1676</v>
      </c>
      <c r="D20" s="22" t="s">
        <v>46</v>
      </c>
      <c r="E20" s="23"/>
      <c r="F20" s="43"/>
      <c r="G20" s="25">
        <f t="shared" si="0"/>
        <v>0</v>
      </c>
      <c r="H20" s="41"/>
    </row>
    <row r="21" spans="2:8" x14ac:dyDescent="0.6">
      <c r="B21" s="50"/>
      <c r="C21" s="14"/>
      <c r="D21" s="22"/>
      <c r="E21" s="23"/>
      <c r="F21" s="43"/>
      <c r="G21" s="25" t="str">
        <f t="shared" si="0"/>
        <v/>
      </c>
      <c r="H21" s="41"/>
    </row>
    <row r="22" spans="2:8" x14ac:dyDescent="0.6">
      <c r="B22" s="50" t="s">
        <v>136</v>
      </c>
      <c r="C22" s="14" t="s">
        <v>1677</v>
      </c>
      <c r="D22" s="22" t="s">
        <v>46</v>
      </c>
      <c r="E22" s="23"/>
      <c r="F22" s="40"/>
      <c r="G22" s="25">
        <f t="shared" si="0"/>
        <v>0</v>
      </c>
      <c r="H22" s="44"/>
    </row>
    <row r="23" spans="2:8" x14ac:dyDescent="0.6">
      <c r="B23" s="50"/>
      <c r="C23" s="14"/>
      <c r="D23" s="22"/>
      <c r="E23" s="23"/>
      <c r="F23" s="45"/>
      <c r="G23" s="25" t="str">
        <f t="shared" si="0"/>
        <v/>
      </c>
    </row>
    <row r="24" spans="2:8" x14ac:dyDescent="0.6">
      <c r="B24" s="50" t="s">
        <v>1678</v>
      </c>
      <c r="C24" s="14" t="s">
        <v>1679</v>
      </c>
      <c r="D24" s="22"/>
      <c r="E24" s="23"/>
      <c r="F24" s="45"/>
      <c r="G24" s="25" t="str">
        <f t="shared" si="0"/>
        <v/>
      </c>
    </row>
    <row r="25" spans="2:8" x14ac:dyDescent="0.6">
      <c r="B25" s="50"/>
      <c r="C25" s="14"/>
      <c r="D25" s="22"/>
      <c r="E25" s="23"/>
      <c r="F25" s="38"/>
      <c r="G25" s="25" t="str">
        <f t="shared" si="0"/>
        <v/>
      </c>
    </row>
    <row r="26" spans="2:8" x14ac:dyDescent="0.6">
      <c r="B26" s="50" t="s">
        <v>109</v>
      </c>
      <c r="C26" s="14" t="s">
        <v>1676</v>
      </c>
      <c r="D26" s="22" t="s">
        <v>46</v>
      </c>
      <c r="E26" s="23"/>
      <c r="F26" s="45"/>
      <c r="G26" s="25">
        <f t="shared" si="0"/>
        <v>0</v>
      </c>
    </row>
    <row r="27" spans="2:8" x14ac:dyDescent="0.6">
      <c r="B27" s="50"/>
      <c r="C27" s="14"/>
      <c r="D27" s="22"/>
      <c r="E27" s="23"/>
      <c r="F27" s="45"/>
      <c r="G27" s="25" t="str">
        <f t="shared" si="0"/>
        <v/>
      </c>
    </row>
    <row r="28" spans="2:8" x14ac:dyDescent="0.6">
      <c r="B28" s="50" t="s">
        <v>112</v>
      </c>
      <c r="C28" s="14" t="s">
        <v>1676</v>
      </c>
      <c r="D28" s="22" t="s">
        <v>46</v>
      </c>
      <c r="E28" s="23"/>
      <c r="F28" s="43"/>
      <c r="G28" s="25">
        <f t="shared" si="0"/>
        <v>0</v>
      </c>
    </row>
    <row r="29" spans="2:8" x14ac:dyDescent="0.6">
      <c r="B29" s="50"/>
      <c r="C29" s="14"/>
      <c r="D29" s="22"/>
      <c r="E29" s="23"/>
      <c r="F29" s="43"/>
      <c r="G29" s="25" t="str">
        <f t="shared" si="0"/>
        <v/>
      </c>
    </row>
    <row r="30" spans="2:8" x14ac:dyDescent="0.6">
      <c r="B30" s="50" t="s">
        <v>136</v>
      </c>
      <c r="C30" s="14" t="s">
        <v>1677</v>
      </c>
      <c r="D30" s="22" t="s">
        <v>46</v>
      </c>
      <c r="E30" s="23"/>
      <c r="F30" s="45"/>
      <c r="G30" s="25">
        <f t="shared" si="0"/>
        <v>0</v>
      </c>
    </row>
    <row r="31" spans="2:8" x14ac:dyDescent="0.6">
      <c r="B31" s="50"/>
      <c r="C31" s="14"/>
      <c r="D31" s="22"/>
      <c r="E31" s="23"/>
      <c r="F31" s="40"/>
      <c r="G31" s="25" t="str">
        <f t="shared" si="0"/>
        <v/>
      </c>
      <c r="H31" s="41"/>
    </row>
    <row r="32" spans="2:8" ht="26" x14ac:dyDescent="0.6">
      <c r="B32" s="50" t="s">
        <v>1680</v>
      </c>
      <c r="C32" s="14" t="s">
        <v>1681</v>
      </c>
      <c r="D32" s="22" t="s">
        <v>90</v>
      </c>
      <c r="E32" s="23"/>
      <c r="F32" s="40"/>
      <c r="G32" s="25">
        <f t="shared" si="0"/>
        <v>0</v>
      </c>
      <c r="H32" s="41"/>
    </row>
    <row r="33" spans="2:8" x14ac:dyDescent="0.6">
      <c r="B33" s="50"/>
      <c r="C33" s="14"/>
      <c r="D33" s="22"/>
      <c r="E33" s="23"/>
      <c r="F33" s="38"/>
      <c r="G33" s="25" t="str">
        <f t="shared" si="0"/>
        <v/>
      </c>
      <c r="H33" s="42"/>
    </row>
    <row r="34" spans="2:8" ht="26" x14ac:dyDescent="0.6">
      <c r="B34" s="50" t="s">
        <v>1682</v>
      </c>
      <c r="C34" s="14" t="s">
        <v>1683</v>
      </c>
      <c r="D34" s="22" t="s">
        <v>90</v>
      </c>
      <c r="E34" s="26"/>
      <c r="F34" s="27"/>
      <c r="G34" s="25">
        <f t="shared" si="0"/>
        <v>0</v>
      </c>
      <c r="H34" s="18"/>
    </row>
    <row r="35" spans="2:8" s="36" customFormat="1" x14ac:dyDescent="0.6">
      <c r="B35" s="50"/>
      <c r="C35" s="14"/>
      <c r="D35" s="15"/>
      <c r="E35" s="26"/>
      <c r="F35" s="27"/>
      <c r="G35" s="25" t="str">
        <f t="shared" si="0"/>
        <v/>
      </c>
      <c r="H35" s="18"/>
    </row>
    <row r="36" spans="2:8" ht="15.5" x14ac:dyDescent="0.6">
      <c r="B36" s="50" t="s">
        <v>1684</v>
      </c>
      <c r="C36" s="14" t="s">
        <v>1685</v>
      </c>
      <c r="D36" s="22" t="s">
        <v>49</v>
      </c>
      <c r="E36" s="23"/>
      <c r="F36" s="38"/>
      <c r="G36" s="25">
        <f t="shared" si="0"/>
        <v>0</v>
      </c>
      <c r="H36" s="42"/>
    </row>
    <row r="37" spans="2:8" x14ac:dyDescent="0.6">
      <c r="B37" s="50"/>
      <c r="C37" s="14"/>
      <c r="D37" s="22"/>
      <c r="E37" s="23"/>
      <c r="F37" s="38"/>
      <c r="G37" s="25" t="str">
        <f t="shared" si="0"/>
        <v/>
      </c>
      <c r="H37" s="42"/>
    </row>
    <row r="38" spans="2:8" ht="26" x14ac:dyDescent="0.6">
      <c r="B38" s="50" t="s">
        <v>1686</v>
      </c>
      <c r="C38" s="14" t="s">
        <v>1687</v>
      </c>
      <c r="D38" s="22" t="s">
        <v>49</v>
      </c>
      <c r="E38" s="23"/>
      <c r="F38" s="47"/>
      <c r="G38" s="25">
        <f t="shared" si="0"/>
        <v>0</v>
      </c>
      <c r="H38" s="41"/>
    </row>
    <row r="39" spans="2:8" x14ac:dyDescent="0.6">
      <c r="B39" s="50"/>
      <c r="C39" s="14"/>
      <c r="D39" s="22"/>
      <c r="E39" s="23"/>
      <c r="F39" s="47"/>
      <c r="G39" s="25" t="str">
        <f t="shared" si="0"/>
        <v/>
      </c>
      <c r="H39" s="41"/>
    </row>
    <row r="40" spans="2:8" x14ac:dyDescent="0.6">
      <c r="B40" s="50" t="s">
        <v>1688</v>
      </c>
      <c r="C40" s="14" t="s">
        <v>1689</v>
      </c>
      <c r="D40" s="22"/>
      <c r="E40" s="23"/>
      <c r="F40" s="43"/>
      <c r="G40" s="25" t="str">
        <f t="shared" si="0"/>
        <v/>
      </c>
      <c r="H40" s="41"/>
    </row>
    <row r="41" spans="2:8" x14ac:dyDescent="0.6">
      <c r="B41" s="50"/>
      <c r="C41" s="14"/>
      <c r="D41" s="22"/>
      <c r="E41" s="23"/>
      <c r="F41" s="43"/>
      <c r="G41" s="25" t="str">
        <f t="shared" ref="G41:G60" si="1">IF(D41="","",E41*F41)</f>
        <v/>
      </c>
      <c r="H41" s="41"/>
    </row>
    <row r="42" spans="2:8" ht="26" x14ac:dyDescent="0.6">
      <c r="B42" s="50" t="s">
        <v>1690</v>
      </c>
      <c r="C42" s="14" t="s">
        <v>1691</v>
      </c>
      <c r="D42" s="22" t="s">
        <v>172</v>
      </c>
      <c r="E42" s="22"/>
      <c r="F42" s="40"/>
      <c r="G42" s="25">
        <f t="shared" si="1"/>
        <v>0</v>
      </c>
      <c r="H42" s="41"/>
    </row>
    <row r="43" spans="2:8" x14ac:dyDescent="0.6">
      <c r="B43" s="50"/>
      <c r="C43" s="14"/>
      <c r="D43" s="22"/>
      <c r="E43" s="22"/>
      <c r="F43" s="40"/>
      <c r="G43" s="25" t="str">
        <f t="shared" si="1"/>
        <v/>
      </c>
      <c r="H43" s="41"/>
    </row>
    <row r="44" spans="2:8" ht="26" x14ac:dyDescent="0.6">
      <c r="B44" s="50" t="s">
        <v>1692</v>
      </c>
      <c r="C44" s="14" t="s">
        <v>1693</v>
      </c>
      <c r="D44" s="22" t="s">
        <v>172</v>
      </c>
      <c r="E44" s="22"/>
      <c r="F44" s="38"/>
      <c r="G44" s="25">
        <f t="shared" si="1"/>
        <v>0</v>
      </c>
      <c r="H44" s="41"/>
    </row>
    <row r="45" spans="2:8" x14ac:dyDescent="0.6">
      <c r="B45" s="50"/>
      <c r="C45" s="14"/>
      <c r="D45" s="22"/>
      <c r="E45" s="22"/>
      <c r="F45" s="38"/>
      <c r="G45" s="25" t="str">
        <f t="shared" si="1"/>
        <v/>
      </c>
      <c r="H45" s="41"/>
    </row>
    <row r="46" spans="2:8" x14ac:dyDescent="0.6">
      <c r="B46" s="50" t="s">
        <v>1694</v>
      </c>
      <c r="C46" s="14" t="s">
        <v>1695</v>
      </c>
      <c r="D46" s="22"/>
      <c r="E46" s="22"/>
      <c r="F46" s="38"/>
      <c r="G46" s="25" t="str">
        <f t="shared" si="1"/>
        <v/>
      </c>
      <c r="H46" s="41"/>
    </row>
    <row r="47" spans="2:8" x14ac:dyDescent="0.6">
      <c r="B47" s="50"/>
      <c r="C47" s="14"/>
      <c r="D47" s="22"/>
      <c r="E47" s="22"/>
      <c r="F47" s="38"/>
      <c r="G47" s="25" t="str">
        <f t="shared" si="1"/>
        <v/>
      </c>
      <c r="H47" s="41"/>
    </row>
    <row r="48" spans="2:8" ht="15.5" x14ac:dyDescent="0.6">
      <c r="B48" s="50" t="s">
        <v>1696</v>
      </c>
      <c r="C48" s="14" t="s">
        <v>1697</v>
      </c>
      <c r="D48" s="22" t="s">
        <v>49</v>
      </c>
      <c r="E48" s="22"/>
      <c r="F48" s="38"/>
      <c r="G48" s="25">
        <f t="shared" si="1"/>
        <v>0</v>
      </c>
      <c r="H48" s="41"/>
    </row>
    <row r="49" spans="2:8" x14ac:dyDescent="0.6">
      <c r="B49" s="50"/>
      <c r="C49" s="14"/>
      <c r="D49" s="22"/>
      <c r="E49" s="22"/>
      <c r="F49" s="38"/>
      <c r="G49" s="25" t="str">
        <f t="shared" si="1"/>
        <v/>
      </c>
      <c r="H49" s="41"/>
    </row>
    <row r="50" spans="2:8" ht="15.5" x14ac:dyDescent="0.6">
      <c r="B50" s="50" t="s">
        <v>1698</v>
      </c>
      <c r="C50" s="14" t="s">
        <v>1699</v>
      </c>
      <c r="D50" s="22" t="s">
        <v>49</v>
      </c>
      <c r="E50" s="22"/>
      <c r="F50" s="38"/>
      <c r="G50" s="25">
        <f t="shared" si="1"/>
        <v>0</v>
      </c>
      <c r="H50" s="41"/>
    </row>
    <row r="51" spans="2:8" x14ac:dyDescent="0.6">
      <c r="B51" s="50"/>
      <c r="C51" s="14"/>
      <c r="D51" s="22"/>
      <c r="E51" s="22"/>
      <c r="F51" s="38"/>
      <c r="G51" s="25" t="str">
        <f t="shared" si="1"/>
        <v/>
      </c>
      <c r="H51" s="41"/>
    </row>
    <row r="52" spans="2:8" ht="15.5" x14ac:dyDescent="0.6">
      <c r="B52" s="50" t="s">
        <v>1700</v>
      </c>
      <c r="C52" s="14" t="s">
        <v>1701</v>
      </c>
      <c r="D52" s="22" t="s">
        <v>49</v>
      </c>
      <c r="E52" s="22"/>
      <c r="F52" s="48"/>
      <c r="G52" s="25">
        <f t="shared" si="1"/>
        <v>0</v>
      </c>
      <c r="H52" s="41"/>
    </row>
    <row r="53" spans="2:8" x14ac:dyDescent="0.6">
      <c r="B53" s="92"/>
      <c r="C53" s="14"/>
      <c r="D53" s="22"/>
      <c r="E53" s="22"/>
      <c r="F53" s="48"/>
      <c r="G53" s="25" t="str">
        <f t="shared" si="1"/>
        <v/>
      </c>
      <c r="H53" s="41"/>
    </row>
    <row r="54" spans="2:8" ht="15.5" x14ac:dyDescent="0.6">
      <c r="B54" s="50" t="s">
        <v>1702</v>
      </c>
      <c r="C54" s="14" t="s">
        <v>1703</v>
      </c>
      <c r="D54" s="22" t="s">
        <v>49</v>
      </c>
      <c r="E54" s="22"/>
      <c r="F54" s="38"/>
      <c r="G54" s="25">
        <f t="shared" si="1"/>
        <v>0</v>
      </c>
      <c r="H54" s="41"/>
    </row>
    <row r="55" spans="2:8" x14ac:dyDescent="0.6">
      <c r="B55" s="50"/>
      <c r="C55" s="14"/>
      <c r="D55" s="22"/>
      <c r="E55" s="22"/>
      <c r="F55" s="38"/>
      <c r="G55" s="25" t="str">
        <f t="shared" si="1"/>
        <v/>
      </c>
      <c r="H55" s="41"/>
    </row>
    <row r="56" spans="2:8" ht="15.5" x14ac:dyDescent="0.6">
      <c r="B56" s="50" t="s">
        <v>1704</v>
      </c>
      <c r="C56" s="14" t="s">
        <v>1705</v>
      </c>
      <c r="D56" s="22" t="s">
        <v>49</v>
      </c>
      <c r="E56" s="22"/>
      <c r="F56" s="38"/>
      <c r="G56" s="25">
        <f t="shared" si="1"/>
        <v>0</v>
      </c>
      <c r="H56" s="41"/>
    </row>
    <row r="57" spans="2:8" x14ac:dyDescent="0.6">
      <c r="B57" s="50"/>
      <c r="C57" s="14"/>
      <c r="D57" s="22"/>
      <c r="E57" s="22"/>
      <c r="F57" s="38"/>
      <c r="G57" s="25" t="str">
        <f t="shared" si="1"/>
        <v/>
      </c>
      <c r="H57" s="41"/>
    </row>
    <row r="58" spans="2:8" ht="26" x14ac:dyDescent="0.6">
      <c r="B58" s="50" t="s">
        <v>1706</v>
      </c>
      <c r="C58" s="14" t="s">
        <v>1707</v>
      </c>
      <c r="D58" s="22"/>
      <c r="E58" s="22"/>
      <c r="F58" s="38"/>
      <c r="G58" s="25" t="str">
        <f t="shared" si="1"/>
        <v/>
      </c>
      <c r="H58" s="41"/>
    </row>
    <row r="59" spans="2:8" x14ac:dyDescent="0.6">
      <c r="B59" s="50"/>
      <c r="C59" s="14"/>
      <c r="D59" s="22"/>
      <c r="E59" s="22"/>
      <c r="F59" s="38"/>
      <c r="G59" s="25" t="str">
        <f t="shared" si="1"/>
        <v/>
      </c>
      <c r="H59" s="41"/>
    </row>
    <row r="60" spans="2:8" ht="15.5" x14ac:dyDescent="0.6">
      <c r="B60" s="50" t="s">
        <v>1708</v>
      </c>
      <c r="C60" s="14" t="s">
        <v>1709</v>
      </c>
      <c r="D60" s="22" t="s">
        <v>172</v>
      </c>
      <c r="E60" s="37"/>
      <c r="F60" s="38"/>
      <c r="G60" s="25">
        <f t="shared" si="1"/>
        <v>0</v>
      </c>
    </row>
    <row r="61" spans="2:8" x14ac:dyDescent="0.6">
      <c r="B61" s="50"/>
      <c r="C61" s="14"/>
      <c r="D61" s="22"/>
      <c r="E61" s="37"/>
      <c r="F61" s="38"/>
      <c r="G61" s="25"/>
    </row>
    <row r="62" spans="2:8" ht="15.5" x14ac:dyDescent="0.6">
      <c r="B62" s="50" t="s">
        <v>1710</v>
      </c>
      <c r="C62" s="14" t="s">
        <v>1711</v>
      </c>
      <c r="D62" s="22" t="s">
        <v>172</v>
      </c>
      <c r="E62" s="22"/>
      <c r="F62" s="38"/>
      <c r="G62" s="25">
        <f>IF(D62="","",E62*F62)</f>
        <v>0</v>
      </c>
      <c r="H62" s="41"/>
    </row>
    <row r="63" spans="2:8" x14ac:dyDescent="0.6">
      <c r="B63" s="50"/>
      <c r="C63" s="153"/>
      <c r="D63" s="22"/>
      <c r="E63" s="22"/>
      <c r="F63" s="38"/>
      <c r="G63" s="25"/>
      <c r="H63" s="41"/>
    </row>
    <row r="64" spans="2:8" ht="15.5" x14ac:dyDescent="0.6">
      <c r="B64" s="50" t="s">
        <v>1712</v>
      </c>
      <c r="C64" s="153" t="s">
        <v>1713</v>
      </c>
      <c r="D64" s="22" t="s">
        <v>172</v>
      </c>
      <c r="E64" s="37"/>
      <c r="F64" s="38"/>
      <c r="G64" s="25">
        <f>IF(D64="","",E64*F64)</f>
        <v>0</v>
      </c>
      <c r="H64" s="49"/>
    </row>
    <row r="65" spans="2:8" x14ac:dyDescent="0.6">
      <c r="B65" s="50"/>
      <c r="C65" s="153"/>
      <c r="D65" s="22"/>
      <c r="E65" s="37"/>
      <c r="F65" s="38"/>
      <c r="G65" s="25"/>
      <c r="H65" s="49"/>
    </row>
    <row r="66" spans="2:8" ht="15.5" x14ac:dyDescent="0.6">
      <c r="B66" s="50" t="s">
        <v>1714</v>
      </c>
      <c r="C66" s="153" t="s">
        <v>1715</v>
      </c>
      <c r="D66" s="22" t="s">
        <v>172</v>
      </c>
      <c r="E66" s="37"/>
      <c r="F66" s="38"/>
      <c r="G66" s="25">
        <f>IF(D66="","",E66*F66)</f>
        <v>0</v>
      </c>
    </row>
    <row r="67" spans="2:8" x14ac:dyDescent="0.6">
      <c r="B67" s="50"/>
      <c r="C67" s="153"/>
      <c r="D67" s="22"/>
      <c r="E67" s="22"/>
      <c r="F67" s="38"/>
      <c r="G67" s="25" t="str">
        <f>IF(D67="","",E67*F67)</f>
        <v/>
      </c>
      <c r="H67" s="41"/>
    </row>
    <row r="68" spans="2:8" x14ac:dyDescent="0.6">
      <c r="B68" s="50" t="s">
        <v>1716</v>
      </c>
      <c r="C68" s="14" t="s">
        <v>1717</v>
      </c>
      <c r="D68" s="22" t="s">
        <v>67</v>
      </c>
      <c r="E68" s="22"/>
      <c r="F68" s="38"/>
      <c r="G68" s="25">
        <f>IF(D68="","",E68*F68)</f>
        <v>0</v>
      </c>
      <c r="H68" s="41"/>
    </row>
    <row r="69" spans="2:8" x14ac:dyDescent="0.6">
      <c r="B69" s="50"/>
      <c r="C69" s="14"/>
      <c r="D69" s="22"/>
      <c r="E69" s="22"/>
      <c r="F69" s="38"/>
      <c r="G69" s="25"/>
      <c r="H69" s="41"/>
    </row>
    <row r="70" spans="2:8" x14ac:dyDescent="0.6">
      <c r="B70" s="50"/>
      <c r="C70" s="14"/>
      <c r="D70" s="22"/>
      <c r="E70" s="22"/>
      <c r="F70" s="38"/>
      <c r="G70" s="25" t="str">
        <f>IF(D70="","",E70*F70)</f>
        <v/>
      </c>
      <c r="H70" s="41"/>
    </row>
    <row r="71" spans="2:8" s="28" customFormat="1" ht="19.5" customHeight="1" x14ac:dyDescent="0.6">
      <c r="B71" s="154" t="str">
        <f>$B$10</f>
        <v>C5.5</v>
      </c>
      <c r="C71" s="30" t="s">
        <v>78</v>
      </c>
      <c r="D71" s="31"/>
      <c r="E71" s="32"/>
      <c r="F71" s="31"/>
      <c r="G71" s="33">
        <f>SUM(G9:G70)</f>
        <v>0</v>
      </c>
      <c r="H71" s="34"/>
    </row>
    <row r="72" spans="2:8" x14ac:dyDescent="0.6">
      <c r="B72" s="367" t="str">
        <f>Client1</f>
        <v>Province of KwaZulu-Natal</v>
      </c>
      <c r="C72" s="367"/>
      <c r="D72" s="367"/>
      <c r="E72" s="365" t="str">
        <f>"Contract No. "&amp;ContractNo</f>
        <v>Contract No. ZNB00904/00000/00/HOD/INF/21/T</v>
      </c>
      <c r="F72" s="365"/>
      <c r="G72" s="365"/>
    </row>
    <row r="73" spans="2:8" x14ac:dyDescent="0.6">
      <c r="B73" s="367" t="str">
        <f>Client2</f>
        <v>Department of Transport</v>
      </c>
      <c r="C73" s="367"/>
      <c r="D73" s="367"/>
      <c r="E73" s="365"/>
      <c r="F73" s="365"/>
      <c r="G73" s="365"/>
    </row>
    <row r="74" spans="2:8" x14ac:dyDescent="0.6">
      <c r="B74" s="368"/>
      <c r="C74" s="368"/>
      <c r="D74" s="368"/>
      <c r="E74" s="366"/>
      <c r="F74" s="366"/>
      <c r="G74" s="366"/>
    </row>
    <row r="75" spans="2:8" x14ac:dyDescent="0.6">
      <c r="B75" s="376" t="s">
        <v>8</v>
      </c>
      <c r="C75" s="377"/>
      <c r="D75" s="377"/>
      <c r="E75" s="377"/>
      <c r="F75" s="377"/>
      <c r="G75" s="378" t="str">
        <f>$G$4</f>
        <v>CHAPTER C5.5</v>
      </c>
      <c r="H75" s="6"/>
    </row>
    <row r="76" spans="2:8" x14ac:dyDescent="0.6">
      <c r="B76" s="369" t="str">
        <f>ContractDescription</f>
        <v>THE CONSTRUCTION OF THE LOVU RIVER PEDESTRIAN BRIDGE NO.3383 IN THE DURBAN REGION</v>
      </c>
      <c r="C76" s="370"/>
      <c r="D76" s="370"/>
      <c r="E76" s="370"/>
      <c r="F76" s="370"/>
      <c r="G76" s="365"/>
      <c r="H76" s="8"/>
    </row>
    <row r="77" spans="2:8" x14ac:dyDescent="0.6">
      <c r="B77" s="369"/>
      <c r="C77" s="370"/>
      <c r="D77" s="370"/>
      <c r="E77" s="370"/>
      <c r="F77" s="370"/>
      <c r="G77" s="365"/>
      <c r="H77" s="8"/>
    </row>
    <row r="78" spans="2:8" x14ac:dyDescent="0.6">
      <c r="B78" s="371"/>
      <c r="C78" s="372"/>
      <c r="D78" s="372"/>
      <c r="E78" s="372"/>
      <c r="F78" s="372"/>
      <c r="G78" s="366"/>
      <c r="H78" s="8"/>
    </row>
    <row r="79" spans="2:8" s="9" customFormat="1" ht="24.95" customHeight="1" x14ac:dyDescent="0.6">
      <c r="B79" s="79" t="s">
        <v>9</v>
      </c>
      <c r="C79" s="11" t="s">
        <v>10</v>
      </c>
      <c r="D79" s="11" t="s">
        <v>11</v>
      </c>
      <c r="E79" s="11" t="s">
        <v>12</v>
      </c>
      <c r="F79" s="11" t="s">
        <v>13</v>
      </c>
      <c r="G79" s="11" t="s">
        <v>14</v>
      </c>
      <c r="H79" s="12"/>
    </row>
    <row r="80" spans="2:8" s="28" customFormat="1" ht="19.5" customHeight="1" x14ac:dyDescent="0.6">
      <c r="B80" s="85"/>
      <c r="C80" s="30" t="s">
        <v>79</v>
      </c>
      <c r="D80" s="31"/>
      <c r="E80" s="32"/>
      <c r="F80" s="31"/>
      <c r="G80" s="33">
        <f>G71</f>
        <v>0</v>
      </c>
      <c r="H80" s="34"/>
    </row>
    <row r="81" spans="2:8" x14ac:dyDescent="0.6">
      <c r="B81" s="50"/>
      <c r="C81" s="14"/>
      <c r="D81" s="22"/>
      <c r="E81" s="22"/>
      <c r="F81" s="38"/>
      <c r="G81" s="25"/>
      <c r="H81" s="41"/>
    </row>
    <row r="82" spans="2:8" ht="15.5" x14ac:dyDescent="0.6">
      <c r="B82" s="50" t="s">
        <v>1718</v>
      </c>
      <c r="C82" s="14" t="s">
        <v>1719</v>
      </c>
      <c r="D82" s="22" t="s">
        <v>49</v>
      </c>
      <c r="E82" s="22"/>
      <c r="F82" s="38"/>
      <c r="G82" s="25">
        <f t="shared" ref="G82:G116" si="2">IF(D82="","",E82*F82)</f>
        <v>0</v>
      </c>
      <c r="H82" s="41"/>
    </row>
    <row r="83" spans="2:8" x14ac:dyDescent="0.6">
      <c r="B83" s="50"/>
      <c r="C83" s="14"/>
      <c r="D83" s="22"/>
      <c r="E83" s="22"/>
      <c r="F83" s="38"/>
      <c r="G83" s="25" t="str">
        <f t="shared" si="2"/>
        <v/>
      </c>
      <c r="H83" s="41"/>
    </row>
    <row r="84" spans="2:8" ht="15.5" x14ac:dyDescent="0.6">
      <c r="B84" s="50" t="s">
        <v>1720</v>
      </c>
      <c r="C84" s="14" t="s">
        <v>1721</v>
      </c>
      <c r="D84" s="22" t="s">
        <v>49</v>
      </c>
      <c r="E84" s="22"/>
      <c r="F84" s="38"/>
      <c r="G84" s="25">
        <f t="shared" si="2"/>
        <v>0</v>
      </c>
      <c r="H84" s="41"/>
    </row>
    <row r="85" spans="2:8" x14ac:dyDescent="0.6">
      <c r="B85" s="50"/>
      <c r="C85" s="153"/>
      <c r="D85" s="22"/>
      <c r="E85" s="22"/>
      <c r="F85" s="38"/>
      <c r="G85" s="25" t="str">
        <f t="shared" si="2"/>
        <v/>
      </c>
      <c r="H85" s="41"/>
    </row>
    <row r="86" spans="2:8" ht="26" x14ac:dyDescent="0.6">
      <c r="B86" s="50" t="s">
        <v>1722</v>
      </c>
      <c r="C86" s="153" t="s">
        <v>1723</v>
      </c>
      <c r="D86" s="22"/>
      <c r="E86" s="22"/>
      <c r="F86" s="38"/>
      <c r="G86" s="25" t="str">
        <f t="shared" si="2"/>
        <v/>
      </c>
      <c r="H86" s="41"/>
    </row>
    <row r="87" spans="2:8" x14ac:dyDescent="0.6">
      <c r="B87" s="50"/>
      <c r="C87" s="153"/>
      <c r="D87" s="22"/>
      <c r="E87" s="22"/>
      <c r="F87" s="38"/>
      <c r="G87" s="25" t="str">
        <f t="shared" si="2"/>
        <v/>
      </c>
      <c r="H87" s="41"/>
    </row>
    <row r="88" spans="2:8" ht="26" x14ac:dyDescent="0.6">
      <c r="B88" s="50" t="s">
        <v>1724</v>
      </c>
      <c r="C88" s="14" t="s">
        <v>1725</v>
      </c>
      <c r="D88" s="22"/>
      <c r="E88" s="22"/>
      <c r="F88" s="38"/>
      <c r="G88" s="25" t="str">
        <f t="shared" si="2"/>
        <v/>
      </c>
      <c r="H88" s="41"/>
    </row>
    <row r="89" spans="2:8" x14ac:dyDescent="0.6">
      <c r="B89" s="50"/>
      <c r="C89" s="14"/>
      <c r="D89" s="22"/>
      <c r="E89" s="22"/>
      <c r="F89" s="38"/>
      <c r="G89" s="25" t="str">
        <f t="shared" si="2"/>
        <v/>
      </c>
      <c r="H89" s="41"/>
    </row>
    <row r="90" spans="2:8" ht="26" x14ac:dyDescent="0.6">
      <c r="B90" s="50" t="s">
        <v>109</v>
      </c>
      <c r="C90" s="14" t="s">
        <v>1726</v>
      </c>
      <c r="D90" s="22" t="s">
        <v>49</v>
      </c>
      <c r="E90" s="22"/>
      <c r="F90" s="38"/>
      <c r="G90" s="25">
        <f t="shared" si="2"/>
        <v>0</v>
      </c>
      <c r="H90" s="41"/>
    </row>
    <row r="91" spans="2:8" x14ac:dyDescent="0.6">
      <c r="B91" s="50"/>
      <c r="C91" s="14"/>
      <c r="D91" s="22"/>
      <c r="E91" s="22"/>
      <c r="F91" s="38"/>
      <c r="G91" s="25" t="str">
        <f t="shared" si="2"/>
        <v/>
      </c>
      <c r="H91" s="41"/>
    </row>
    <row r="92" spans="2:8" ht="26" x14ac:dyDescent="0.6">
      <c r="B92" s="50" t="s">
        <v>112</v>
      </c>
      <c r="C92" s="14" t="s">
        <v>1727</v>
      </c>
      <c r="D92" s="22" t="s">
        <v>49</v>
      </c>
      <c r="E92" s="22"/>
      <c r="F92" s="38"/>
      <c r="G92" s="25">
        <f t="shared" si="2"/>
        <v>0</v>
      </c>
      <c r="H92" s="41"/>
    </row>
    <row r="93" spans="2:8" x14ac:dyDescent="0.6">
      <c r="B93" s="50"/>
      <c r="C93" s="14"/>
      <c r="D93" s="22"/>
      <c r="E93" s="22"/>
      <c r="F93" s="38"/>
      <c r="G93" s="25" t="str">
        <f t="shared" si="2"/>
        <v/>
      </c>
      <c r="H93" s="41"/>
    </row>
    <row r="94" spans="2:8" ht="26" x14ac:dyDescent="0.6">
      <c r="B94" s="50" t="s">
        <v>136</v>
      </c>
      <c r="C94" s="14" t="s">
        <v>1728</v>
      </c>
      <c r="D94" s="22" t="s">
        <v>49</v>
      </c>
      <c r="E94" s="22"/>
      <c r="F94" s="38"/>
      <c r="G94" s="25">
        <f t="shared" si="2"/>
        <v>0</v>
      </c>
      <c r="H94" s="41"/>
    </row>
    <row r="95" spans="2:8" x14ac:dyDescent="0.6">
      <c r="B95" s="50"/>
      <c r="C95" s="14"/>
      <c r="D95" s="22"/>
      <c r="E95" s="22"/>
      <c r="F95" s="38"/>
      <c r="G95" s="25" t="str">
        <f t="shared" si="2"/>
        <v/>
      </c>
      <c r="H95" s="41"/>
    </row>
    <row r="96" spans="2:8" ht="26" x14ac:dyDescent="0.6">
      <c r="B96" s="50" t="s">
        <v>116</v>
      </c>
      <c r="C96" s="14" t="s">
        <v>1729</v>
      </c>
      <c r="D96" s="22" t="s">
        <v>49</v>
      </c>
      <c r="E96" s="22"/>
      <c r="F96" s="38"/>
      <c r="G96" s="25">
        <f t="shared" si="2"/>
        <v>0</v>
      </c>
      <c r="H96" s="41"/>
    </row>
    <row r="97" spans="2:8" x14ac:dyDescent="0.6">
      <c r="B97" s="50"/>
      <c r="C97" s="14"/>
      <c r="D97" s="22"/>
      <c r="E97" s="22"/>
      <c r="F97" s="38"/>
      <c r="G97" s="25" t="str">
        <f t="shared" si="2"/>
        <v/>
      </c>
      <c r="H97" s="41"/>
    </row>
    <row r="98" spans="2:8" ht="26" x14ac:dyDescent="0.6">
      <c r="B98" s="50" t="s">
        <v>1730</v>
      </c>
      <c r="C98" s="14" t="s">
        <v>1731</v>
      </c>
      <c r="D98" s="22"/>
      <c r="E98" s="22"/>
      <c r="F98" s="38"/>
      <c r="G98" s="25" t="str">
        <f t="shared" si="2"/>
        <v/>
      </c>
      <c r="H98" s="41"/>
    </row>
    <row r="99" spans="2:8" x14ac:dyDescent="0.6">
      <c r="B99" s="50"/>
      <c r="C99" s="153"/>
      <c r="D99" s="22"/>
      <c r="E99" s="22"/>
      <c r="F99" s="38"/>
      <c r="G99" s="25" t="str">
        <f t="shared" si="2"/>
        <v/>
      </c>
      <c r="H99" s="41"/>
    </row>
    <row r="100" spans="2:8" ht="26" x14ac:dyDescent="0.6">
      <c r="B100" s="50" t="s">
        <v>109</v>
      </c>
      <c r="C100" s="14" t="s">
        <v>1726</v>
      </c>
      <c r="D100" s="22" t="s">
        <v>49</v>
      </c>
      <c r="E100" s="22"/>
      <c r="F100" s="38"/>
      <c r="G100" s="25">
        <f t="shared" si="2"/>
        <v>0</v>
      </c>
      <c r="H100" s="41"/>
    </row>
    <row r="101" spans="2:8" x14ac:dyDescent="0.6">
      <c r="B101" s="50"/>
      <c r="C101" s="14"/>
      <c r="D101" s="22"/>
      <c r="E101" s="22"/>
      <c r="F101" s="38"/>
      <c r="G101" s="25" t="str">
        <f t="shared" si="2"/>
        <v/>
      </c>
      <c r="H101" s="41"/>
    </row>
    <row r="102" spans="2:8" ht="26" x14ac:dyDescent="0.6">
      <c r="B102" s="50" t="s">
        <v>112</v>
      </c>
      <c r="C102" s="14" t="s">
        <v>1727</v>
      </c>
      <c r="D102" s="22" t="s">
        <v>49</v>
      </c>
      <c r="E102" s="22"/>
      <c r="F102" s="38"/>
      <c r="G102" s="25">
        <f t="shared" si="2"/>
        <v>0</v>
      </c>
      <c r="H102" s="41"/>
    </row>
    <row r="103" spans="2:8" x14ac:dyDescent="0.6">
      <c r="B103" s="50"/>
      <c r="C103" s="14"/>
      <c r="D103" s="22"/>
      <c r="E103" s="22"/>
      <c r="F103" s="38"/>
      <c r="G103" s="25" t="str">
        <f t="shared" si="2"/>
        <v/>
      </c>
      <c r="H103" s="41"/>
    </row>
    <row r="104" spans="2:8" ht="26" x14ac:dyDescent="0.6">
      <c r="B104" s="50" t="s">
        <v>136</v>
      </c>
      <c r="C104" s="14" t="s">
        <v>1728</v>
      </c>
      <c r="D104" s="22" t="s">
        <v>49</v>
      </c>
      <c r="E104" s="22"/>
      <c r="F104" s="38"/>
      <c r="G104" s="25">
        <f t="shared" si="2"/>
        <v>0</v>
      </c>
      <c r="H104" s="41"/>
    </row>
    <row r="105" spans="2:8" x14ac:dyDescent="0.6">
      <c r="B105" s="50"/>
      <c r="C105" s="14"/>
      <c r="D105" s="22"/>
      <c r="E105" s="22"/>
      <c r="F105" s="38"/>
      <c r="G105" s="25" t="str">
        <f t="shared" si="2"/>
        <v/>
      </c>
      <c r="H105" s="41"/>
    </row>
    <row r="106" spans="2:8" ht="26" x14ac:dyDescent="0.6">
      <c r="B106" s="50" t="s">
        <v>116</v>
      </c>
      <c r="C106" s="14" t="s">
        <v>1729</v>
      </c>
      <c r="D106" s="22" t="s">
        <v>49</v>
      </c>
      <c r="E106" s="22"/>
      <c r="F106" s="38"/>
      <c r="G106" s="25">
        <f t="shared" si="2"/>
        <v>0</v>
      </c>
      <c r="H106" s="41"/>
    </row>
    <row r="107" spans="2:8" x14ac:dyDescent="0.6">
      <c r="B107" s="50"/>
      <c r="C107" s="14"/>
      <c r="D107" s="22"/>
      <c r="E107" s="22"/>
      <c r="F107" s="38"/>
      <c r="G107" s="25" t="str">
        <f t="shared" si="2"/>
        <v/>
      </c>
      <c r="H107" s="41"/>
    </row>
    <row r="108" spans="2:8" ht="26" x14ac:dyDescent="0.6">
      <c r="B108" s="50" t="s">
        <v>1732</v>
      </c>
      <c r="C108" s="14" t="s">
        <v>1733</v>
      </c>
      <c r="D108" s="22"/>
      <c r="E108" s="22"/>
      <c r="F108" s="38"/>
      <c r="G108" s="25" t="str">
        <f t="shared" si="2"/>
        <v/>
      </c>
      <c r="H108" s="41"/>
    </row>
    <row r="109" spans="2:8" x14ac:dyDescent="0.6">
      <c r="B109" s="50"/>
      <c r="C109" s="14"/>
      <c r="D109" s="22"/>
      <c r="E109" s="22"/>
      <c r="F109" s="38"/>
      <c r="G109" s="25" t="str">
        <f t="shared" si="2"/>
        <v/>
      </c>
      <c r="H109" s="41"/>
    </row>
    <row r="110" spans="2:8" ht="26" x14ac:dyDescent="0.6">
      <c r="B110" s="50" t="s">
        <v>109</v>
      </c>
      <c r="C110" s="14" t="s">
        <v>1726</v>
      </c>
      <c r="D110" s="22" t="s">
        <v>49</v>
      </c>
      <c r="E110" s="22"/>
      <c r="F110" s="38"/>
      <c r="G110" s="25">
        <f t="shared" si="2"/>
        <v>0</v>
      </c>
      <c r="H110" s="41"/>
    </row>
    <row r="111" spans="2:8" x14ac:dyDescent="0.6">
      <c r="B111" s="50"/>
      <c r="C111" s="14"/>
      <c r="D111" s="22"/>
      <c r="E111" s="22"/>
      <c r="F111" s="38"/>
      <c r="G111" s="25" t="str">
        <f t="shared" si="2"/>
        <v/>
      </c>
      <c r="H111" s="41"/>
    </row>
    <row r="112" spans="2:8" ht="26" x14ac:dyDescent="0.6">
      <c r="B112" s="50" t="s">
        <v>112</v>
      </c>
      <c r="C112" s="14" t="s">
        <v>1727</v>
      </c>
      <c r="D112" s="22" t="s">
        <v>49</v>
      </c>
      <c r="E112" s="22"/>
      <c r="F112" s="38"/>
      <c r="G112" s="25">
        <f t="shared" si="2"/>
        <v>0</v>
      </c>
      <c r="H112" s="41"/>
    </row>
    <row r="113" spans="2:8" x14ac:dyDescent="0.6">
      <c r="B113" s="50"/>
      <c r="C113" s="14"/>
      <c r="D113" s="22"/>
      <c r="E113" s="22"/>
      <c r="F113" s="38"/>
      <c r="G113" s="25" t="str">
        <f t="shared" si="2"/>
        <v/>
      </c>
      <c r="H113" s="41"/>
    </row>
    <row r="114" spans="2:8" ht="26" x14ac:dyDescent="0.6">
      <c r="B114" s="50" t="s">
        <v>136</v>
      </c>
      <c r="C114" s="14" t="s">
        <v>1728</v>
      </c>
      <c r="D114" s="22" t="s">
        <v>49</v>
      </c>
      <c r="E114" s="22"/>
      <c r="F114" s="38"/>
      <c r="G114" s="25">
        <f t="shared" si="2"/>
        <v>0</v>
      </c>
      <c r="H114" s="41"/>
    </row>
    <row r="115" spans="2:8" x14ac:dyDescent="0.6">
      <c r="B115" s="50"/>
      <c r="C115" s="14"/>
      <c r="D115" s="22"/>
      <c r="E115" s="22"/>
      <c r="F115" s="38"/>
      <c r="G115" s="25" t="str">
        <f t="shared" si="2"/>
        <v/>
      </c>
      <c r="H115" s="41"/>
    </row>
    <row r="116" spans="2:8" ht="26" x14ac:dyDescent="0.6">
      <c r="B116" s="50" t="s">
        <v>116</v>
      </c>
      <c r="C116" s="14" t="s">
        <v>1729</v>
      </c>
      <c r="D116" s="22" t="s">
        <v>49</v>
      </c>
      <c r="E116" s="22"/>
      <c r="F116" s="38"/>
      <c r="G116" s="25">
        <f t="shared" si="2"/>
        <v>0</v>
      </c>
      <c r="H116" s="41"/>
    </row>
    <row r="117" spans="2:8" x14ac:dyDescent="0.6">
      <c r="B117" s="50"/>
      <c r="C117" s="14"/>
      <c r="D117" s="22"/>
      <c r="E117" s="22"/>
      <c r="F117" s="38"/>
      <c r="G117" s="25"/>
      <c r="H117" s="41"/>
    </row>
    <row r="118" spans="2:8" x14ac:dyDescent="0.6">
      <c r="B118" s="50"/>
      <c r="C118" s="14"/>
      <c r="D118" s="22"/>
      <c r="E118" s="22"/>
      <c r="F118" s="38"/>
      <c r="G118" s="25"/>
      <c r="H118" s="41"/>
    </row>
    <row r="119" spans="2:8" x14ac:dyDescent="0.6">
      <c r="B119" s="50"/>
      <c r="C119" s="14"/>
      <c r="D119" s="22"/>
      <c r="E119" s="22"/>
      <c r="F119" s="38"/>
      <c r="G119" s="25"/>
      <c r="H119" s="41"/>
    </row>
    <row r="120" spans="2:8" x14ac:dyDescent="0.6">
      <c r="B120" s="50"/>
      <c r="C120" s="14"/>
      <c r="D120" s="22"/>
      <c r="E120" s="22"/>
      <c r="F120" s="38"/>
      <c r="G120" s="25"/>
      <c r="H120" s="41"/>
    </row>
    <row r="121" spans="2:8" x14ac:dyDescent="0.6">
      <c r="B121" s="50"/>
      <c r="C121" s="14"/>
      <c r="D121" s="22"/>
      <c r="E121" s="22"/>
      <c r="F121" s="38"/>
      <c r="G121" s="25"/>
      <c r="H121" s="41"/>
    </row>
    <row r="122" spans="2:8" x14ac:dyDescent="0.6">
      <c r="B122" s="50"/>
      <c r="C122" s="14"/>
      <c r="D122" s="22"/>
      <c r="E122" s="22"/>
      <c r="F122" s="38"/>
      <c r="G122" s="25"/>
      <c r="H122" s="41"/>
    </row>
    <row r="123" spans="2:8" x14ac:dyDescent="0.6">
      <c r="B123" s="50"/>
      <c r="C123" s="14"/>
      <c r="D123" s="22"/>
      <c r="E123" s="22"/>
      <c r="F123" s="38"/>
      <c r="G123" s="25"/>
      <c r="H123" s="41"/>
    </row>
    <row r="124" spans="2:8" x14ac:dyDescent="0.6">
      <c r="B124" s="50"/>
      <c r="C124" s="14"/>
      <c r="D124" s="22"/>
      <c r="E124" s="22"/>
      <c r="F124" s="38"/>
      <c r="G124" s="25"/>
      <c r="H124" s="41"/>
    </row>
    <row r="125" spans="2:8" x14ac:dyDescent="0.6">
      <c r="B125" s="50"/>
      <c r="C125" s="14"/>
      <c r="D125" s="22"/>
      <c r="E125" s="22"/>
      <c r="F125" s="38"/>
      <c r="G125" s="25"/>
      <c r="H125" s="41"/>
    </row>
    <row r="126" spans="2:8" x14ac:dyDescent="0.6">
      <c r="B126" s="50"/>
      <c r="C126" s="14"/>
      <c r="D126" s="22"/>
      <c r="E126" s="22"/>
      <c r="F126" s="38"/>
      <c r="G126" s="25"/>
      <c r="H126" s="41"/>
    </row>
    <row r="127" spans="2:8" x14ac:dyDescent="0.6">
      <c r="B127" s="50"/>
      <c r="C127" s="14"/>
      <c r="D127" s="22"/>
      <c r="E127" s="22"/>
      <c r="F127" s="38"/>
      <c r="G127" s="25"/>
      <c r="H127" s="41"/>
    </row>
    <row r="128" spans="2:8" x14ac:dyDescent="0.6">
      <c r="B128" s="50"/>
      <c r="C128" s="14"/>
      <c r="D128" s="22"/>
      <c r="E128" s="22"/>
      <c r="F128" s="38"/>
      <c r="G128" s="25"/>
      <c r="H128" s="41"/>
    </row>
    <row r="129" spans="2:8" x14ac:dyDescent="0.6">
      <c r="B129" s="50"/>
      <c r="C129" s="14"/>
      <c r="D129" s="22"/>
      <c r="E129" s="22"/>
      <c r="F129" s="38"/>
      <c r="G129" s="25"/>
      <c r="H129" s="41"/>
    </row>
    <row r="130" spans="2:8" x14ac:dyDescent="0.6">
      <c r="B130" s="50"/>
      <c r="C130" s="14"/>
      <c r="D130" s="22"/>
      <c r="E130" s="22"/>
      <c r="F130" s="38"/>
      <c r="G130" s="25"/>
      <c r="H130" s="41"/>
    </row>
    <row r="131" spans="2:8" x14ac:dyDescent="0.6">
      <c r="B131" s="50"/>
      <c r="C131" s="14"/>
      <c r="D131" s="22"/>
      <c r="E131" s="22"/>
      <c r="F131" s="38"/>
      <c r="G131" s="25"/>
      <c r="H131" s="41"/>
    </row>
    <row r="132" spans="2:8" x14ac:dyDescent="0.6">
      <c r="B132" s="50"/>
      <c r="C132" s="14"/>
      <c r="D132" s="22"/>
      <c r="E132" s="22"/>
      <c r="F132" s="38"/>
      <c r="G132" s="25" t="str">
        <f>IF(D132="","",E132*F132)</f>
        <v/>
      </c>
      <c r="H132" s="41"/>
    </row>
    <row r="133" spans="2:8" s="28" customFormat="1" ht="19.5" customHeight="1" x14ac:dyDescent="0.6">
      <c r="B133" s="154" t="str">
        <f>$B$10</f>
        <v>C5.5</v>
      </c>
      <c r="C133" s="30" t="s">
        <v>78</v>
      </c>
      <c r="D133" s="31"/>
      <c r="E133" s="32"/>
      <c r="F133" s="31"/>
      <c r="G133" s="33">
        <f>SUM(G80:G132)</f>
        <v>0</v>
      </c>
      <c r="H133" s="34"/>
    </row>
    <row r="134" spans="2:8" x14ac:dyDescent="0.6">
      <c r="B134" s="367" t="str">
        <f>Client1</f>
        <v>Province of KwaZulu-Natal</v>
      </c>
      <c r="C134" s="367"/>
      <c r="D134" s="367"/>
      <c r="E134" s="365" t="str">
        <f>"Contract No. "&amp;ContractNo</f>
        <v>Contract No. ZNB00904/00000/00/HOD/INF/21/T</v>
      </c>
      <c r="F134" s="365"/>
      <c r="G134" s="365"/>
    </row>
    <row r="135" spans="2:8" x14ac:dyDescent="0.6">
      <c r="B135" s="367" t="str">
        <f>Client2</f>
        <v>Department of Transport</v>
      </c>
      <c r="C135" s="367"/>
      <c r="D135" s="367"/>
      <c r="E135" s="365"/>
      <c r="F135" s="365"/>
      <c r="G135" s="365"/>
    </row>
    <row r="136" spans="2:8" x14ac:dyDescent="0.6">
      <c r="B136" s="368"/>
      <c r="C136" s="368"/>
      <c r="D136" s="368"/>
      <c r="E136" s="366"/>
      <c r="F136" s="366"/>
      <c r="G136" s="366"/>
    </row>
    <row r="137" spans="2:8" x14ac:dyDescent="0.6">
      <c r="B137" s="376" t="s">
        <v>8</v>
      </c>
      <c r="C137" s="377"/>
      <c r="D137" s="377"/>
      <c r="E137" s="377"/>
      <c r="F137" s="377"/>
      <c r="G137" s="378" t="str">
        <f>$G$4</f>
        <v>CHAPTER C5.5</v>
      </c>
      <c r="H137" s="6"/>
    </row>
    <row r="138" spans="2:8" x14ac:dyDescent="0.6">
      <c r="B138" s="369" t="str">
        <f>ContractDescription</f>
        <v>THE CONSTRUCTION OF THE LOVU RIVER PEDESTRIAN BRIDGE NO.3383 IN THE DURBAN REGION</v>
      </c>
      <c r="C138" s="370"/>
      <c r="D138" s="370"/>
      <c r="E138" s="370"/>
      <c r="F138" s="370"/>
      <c r="G138" s="365"/>
      <c r="H138" s="8"/>
    </row>
    <row r="139" spans="2:8" x14ac:dyDescent="0.6">
      <c r="B139" s="369"/>
      <c r="C139" s="370"/>
      <c r="D139" s="370"/>
      <c r="E139" s="370"/>
      <c r="F139" s="370"/>
      <c r="G139" s="365"/>
      <c r="H139" s="8"/>
    </row>
    <row r="140" spans="2:8" x14ac:dyDescent="0.6">
      <c r="B140" s="371"/>
      <c r="C140" s="372"/>
      <c r="D140" s="372"/>
      <c r="E140" s="372"/>
      <c r="F140" s="372"/>
      <c r="G140" s="366"/>
      <c r="H140" s="8"/>
    </row>
    <row r="141" spans="2:8" s="9" customFormat="1" ht="24.95" customHeight="1" x14ac:dyDescent="0.6">
      <c r="B141" s="79" t="s">
        <v>9</v>
      </c>
      <c r="C141" s="11" t="s">
        <v>10</v>
      </c>
      <c r="D141" s="11" t="s">
        <v>11</v>
      </c>
      <c r="E141" s="11" t="s">
        <v>12</v>
      </c>
      <c r="F141" s="11" t="s">
        <v>13</v>
      </c>
      <c r="G141" s="11" t="s">
        <v>14</v>
      </c>
      <c r="H141" s="12"/>
    </row>
    <row r="142" spans="2:8" s="28" customFormat="1" ht="19.5" customHeight="1" x14ac:dyDescent="0.6">
      <c r="B142" s="85"/>
      <c r="C142" s="30" t="s">
        <v>79</v>
      </c>
      <c r="D142" s="31"/>
      <c r="E142" s="32"/>
      <c r="F142" s="31"/>
      <c r="G142" s="33">
        <f>G133</f>
        <v>0</v>
      </c>
      <c r="H142" s="34"/>
    </row>
    <row r="143" spans="2:8" x14ac:dyDescent="0.6">
      <c r="B143" s="50"/>
      <c r="C143" s="14"/>
      <c r="D143" s="22"/>
      <c r="E143" s="22"/>
      <c r="F143" s="38"/>
      <c r="G143" s="25"/>
      <c r="H143" s="41"/>
    </row>
    <row r="144" spans="2:8" ht="26" x14ac:dyDescent="0.6">
      <c r="B144" s="50" t="s">
        <v>1734</v>
      </c>
      <c r="C144" s="14" t="s">
        <v>1735</v>
      </c>
      <c r="D144" s="22"/>
      <c r="E144" s="22"/>
      <c r="F144" s="38"/>
      <c r="G144" s="25" t="str">
        <f t="shared" ref="G144:G186" si="3">IF(D144="","",E144*F144)</f>
        <v/>
      </c>
      <c r="H144" s="41"/>
    </row>
    <row r="145" spans="2:8" x14ac:dyDescent="0.6">
      <c r="B145" s="50"/>
      <c r="C145" s="14"/>
      <c r="D145" s="22"/>
      <c r="E145" s="22"/>
      <c r="F145" s="38"/>
      <c r="G145" s="25" t="str">
        <f t="shared" si="3"/>
        <v/>
      </c>
      <c r="H145" s="41"/>
    </row>
    <row r="146" spans="2:8" ht="26" x14ac:dyDescent="0.6">
      <c r="B146" s="50" t="s">
        <v>1736</v>
      </c>
      <c r="C146" s="14" t="s">
        <v>1737</v>
      </c>
      <c r="D146" s="22"/>
      <c r="E146" s="22"/>
      <c r="F146" s="38"/>
      <c r="G146" s="25" t="str">
        <f t="shared" si="3"/>
        <v/>
      </c>
      <c r="H146" s="41"/>
    </row>
    <row r="147" spans="2:8" x14ac:dyDescent="0.6">
      <c r="B147" s="50"/>
      <c r="C147" s="14"/>
      <c r="D147" s="22"/>
      <c r="E147" s="22"/>
      <c r="F147" s="38"/>
      <c r="G147" s="25" t="str">
        <f t="shared" si="3"/>
        <v/>
      </c>
      <c r="H147" s="41"/>
    </row>
    <row r="148" spans="2:8" ht="26" x14ac:dyDescent="0.6">
      <c r="B148" s="50" t="s">
        <v>109</v>
      </c>
      <c r="C148" s="14" t="s">
        <v>1726</v>
      </c>
      <c r="D148" s="22" t="s">
        <v>49</v>
      </c>
      <c r="E148" s="22"/>
      <c r="F148" s="38"/>
      <c r="G148" s="25">
        <f t="shared" si="3"/>
        <v>0</v>
      </c>
      <c r="H148" s="41"/>
    </row>
    <row r="149" spans="2:8" x14ac:dyDescent="0.6">
      <c r="B149" s="50"/>
      <c r="C149" s="14"/>
      <c r="D149" s="22"/>
      <c r="E149" s="22"/>
      <c r="F149" s="38"/>
      <c r="G149" s="25" t="str">
        <f t="shared" si="3"/>
        <v/>
      </c>
      <c r="H149" s="41"/>
    </row>
    <row r="150" spans="2:8" ht="26" x14ac:dyDescent="0.6">
      <c r="B150" s="50" t="s">
        <v>112</v>
      </c>
      <c r="C150" s="14" t="s">
        <v>1727</v>
      </c>
      <c r="D150" s="22" t="s">
        <v>49</v>
      </c>
      <c r="E150" s="22"/>
      <c r="F150" s="38"/>
      <c r="G150" s="25">
        <f t="shared" si="3"/>
        <v>0</v>
      </c>
      <c r="H150" s="41"/>
    </row>
    <row r="151" spans="2:8" x14ac:dyDescent="0.6">
      <c r="B151" s="50"/>
      <c r="C151" s="14"/>
      <c r="D151" s="22"/>
      <c r="E151" s="22"/>
      <c r="F151" s="38"/>
      <c r="G151" s="25" t="str">
        <f t="shared" si="3"/>
        <v/>
      </c>
      <c r="H151" s="41"/>
    </row>
    <row r="152" spans="2:8" ht="26" x14ac:dyDescent="0.6">
      <c r="B152" s="50" t="s">
        <v>136</v>
      </c>
      <c r="C152" s="14" t="s">
        <v>1728</v>
      </c>
      <c r="D152" s="22" t="s">
        <v>49</v>
      </c>
      <c r="E152" s="22"/>
      <c r="F152" s="38"/>
      <c r="G152" s="25">
        <f t="shared" si="3"/>
        <v>0</v>
      </c>
      <c r="H152" s="41"/>
    </row>
    <row r="153" spans="2:8" x14ac:dyDescent="0.6">
      <c r="B153" s="50"/>
      <c r="C153" s="14"/>
      <c r="D153" s="22"/>
      <c r="E153" s="22"/>
      <c r="F153" s="38"/>
      <c r="G153" s="25" t="str">
        <f t="shared" si="3"/>
        <v/>
      </c>
      <c r="H153" s="41"/>
    </row>
    <row r="154" spans="2:8" ht="26" x14ac:dyDescent="0.6">
      <c r="B154" s="50" t="s">
        <v>116</v>
      </c>
      <c r="C154" s="14" t="s">
        <v>1729</v>
      </c>
      <c r="D154" s="22" t="s">
        <v>49</v>
      </c>
      <c r="E154" s="22"/>
      <c r="F154" s="38"/>
      <c r="G154" s="25">
        <f t="shared" si="3"/>
        <v>0</v>
      </c>
      <c r="H154" s="41"/>
    </row>
    <row r="155" spans="2:8" x14ac:dyDescent="0.6">
      <c r="B155" s="77"/>
      <c r="C155" s="20"/>
      <c r="D155" s="22"/>
      <c r="E155" s="22"/>
      <c r="F155" s="38"/>
      <c r="G155" s="25" t="str">
        <f t="shared" si="3"/>
        <v/>
      </c>
      <c r="H155" s="41"/>
    </row>
    <row r="156" spans="2:8" ht="26" x14ac:dyDescent="0.6">
      <c r="B156" s="50" t="s">
        <v>1738</v>
      </c>
      <c r="C156" s="14" t="s">
        <v>1739</v>
      </c>
      <c r="D156" s="22"/>
      <c r="E156" s="22"/>
      <c r="F156" s="38"/>
      <c r="G156" s="25" t="str">
        <f t="shared" si="3"/>
        <v/>
      </c>
      <c r="H156" s="41"/>
    </row>
    <row r="157" spans="2:8" x14ac:dyDescent="0.6">
      <c r="B157" s="50"/>
      <c r="C157" s="14"/>
      <c r="D157" s="22"/>
      <c r="E157" s="22"/>
      <c r="F157" s="38"/>
      <c r="G157" s="25" t="str">
        <f t="shared" si="3"/>
        <v/>
      </c>
      <c r="H157" s="41"/>
    </row>
    <row r="158" spans="2:8" ht="26" x14ac:dyDescent="0.6">
      <c r="B158" s="50" t="s">
        <v>109</v>
      </c>
      <c r="C158" s="14" t="s">
        <v>1726</v>
      </c>
      <c r="D158" s="22" t="s">
        <v>49</v>
      </c>
      <c r="E158" s="22"/>
      <c r="F158" s="38"/>
      <c r="G158" s="25">
        <f t="shared" si="3"/>
        <v>0</v>
      </c>
      <c r="H158" s="41"/>
    </row>
    <row r="159" spans="2:8" x14ac:dyDescent="0.6">
      <c r="B159" s="50"/>
      <c r="C159" s="14"/>
      <c r="D159" s="22"/>
      <c r="E159" s="22"/>
      <c r="F159" s="38"/>
      <c r="G159" s="25" t="str">
        <f t="shared" si="3"/>
        <v/>
      </c>
      <c r="H159" s="41"/>
    </row>
    <row r="160" spans="2:8" ht="26" x14ac:dyDescent="0.6">
      <c r="B160" s="50" t="s">
        <v>112</v>
      </c>
      <c r="C160" s="14" t="s">
        <v>1727</v>
      </c>
      <c r="D160" s="22" t="s">
        <v>49</v>
      </c>
      <c r="E160" s="22"/>
      <c r="F160" s="38"/>
      <c r="G160" s="25">
        <f t="shared" si="3"/>
        <v>0</v>
      </c>
      <c r="H160" s="41"/>
    </row>
    <row r="161" spans="2:8" x14ac:dyDescent="0.6">
      <c r="B161" s="50"/>
      <c r="C161" s="14"/>
      <c r="D161" s="22"/>
      <c r="E161" s="22"/>
      <c r="F161" s="38"/>
      <c r="G161" s="25" t="str">
        <f t="shared" si="3"/>
        <v/>
      </c>
      <c r="H161" s="41"/>
    </row>
    <row r="162" spans="2:8" ht="26" x14ac:dyDescent="0.6">
      <c r="B162" s="50" t="s">
        <v>136</v>
      </c>
      <c r="C162" s="14" t="s">
        <v>1728</v>
      </c>
      <c r="D162" s="22" t="s">
        <v>49</v>
      </c>
      <c r="E162" s="22"/>
      <c r="F162" s="38"/>
      <c r="G162" s="25">
        <f t="shared" si="3"/>
        <v>0</v>
      </c>
      <c r="H162" s="41"/>
    </row>
    <row r="163" spans="2:8" x14ac:dyDescent="0.6">
      <c r="B163" s="50"/>
      <c r="C163" s="14"/>
      <c r="D163" s="22"/>
      <c r="E163" s="22"/>
      <c r="F163" s="38"/>
      <c r="G163" s="25" t="str">
        <f t="shared" si="3"/>
        <v/>
      </c>
      <c r="H163" s="41"/>
    </row>
    <row r="164" spans="2:8" ht="26" x14ac:dyDescent="0.6">
      <c r="B164" s="50" t="s">
        <v>116</v>
      </c>
      <c r="C164" s="14" t="s">
        <v>1729</v>
      </c>
      <c r="D164" s="22" t="s">
        <v>49</v>
      </c>
      <c r="E164" s="22"/>
      <c r="F164" s="38"/>
      <c r="G164" s="25">
        <f t="shared" si="3"/>
        <v>0</v>
      </c>
      <c r="H164" s="41"/>
    </row>
    <row r="165" spans="2:8" x14ac:dyDescent="0.6">
      <c r="B165" s="50"/>
      <c r="C165" s="14"/>
      <c r="D165" s="22"/>
      <c r="E165" s="22"/>
      <c r="F165" s="38"/>
      <c r="G165" s="25" t="str">
        <f t="shared" si="3"/>
        <v/>
      </c>
      <c r="H165" s="41"/>
    </row>
    <row r="166" spans="2:8" ht="26" x14ac:dyDescent="0.6">
      <c r="B166" s="50" t="s">
        <v>1740</v>
      </c>
      <c r="C166" s="14" t="s">
        <v>1741</v>
      </c>
      <c r="D166" s="22"/>
      <c r="E166" s="22"/>
      <c r="F166" s="38"/>
      <c r="G166" s="25" t="str">
        <f t="shared" si="3"/>
        <v/>
      </c>
      <c r="H166" s="41"/>
    </row>
    <row r="167" spans="2:8" x14ac:dyDescent="0.6">
      <c r="B167" s="50"/>
      <c r="C167" s="14"/>
      <c r="D167" s="22"/>
      <c r="E167" s="22"/>
      <c r="F167" s="38"/>
      <c r="G167" s="25" t="str">
        <f t="shared" si="3"/>
        <v/>
      </c>
      <c r="H167" s="41"/>
    </row>
    <row r="168" spans="2:8" ht="26" x14ac:dyDescent="0.6">
      <c r="B168" s="50" t="s">
        <v>109</v>
      </c>
      <c r="C168" s="14" t="s">
        <v>1726</v>
      </c>
      <c r="D168" s="22" t="s">
        <v>49</v>
      </c>
      <c r="E168" s="22"/>
      <c r="F168" s="38"/>
      <c r="G168" s="25">
        <f t="shared" si="3"/>
        <v>0</v>
      </c>
      <c r="H168" s="41"/>
    </row>
    <row r="169" spans="2:8" x14ac:dyDescent="0.6">
      <c r="B169" s="50"/>
      <c r="C169" s="14"/>
      <c r="D169" s="22"/>
      <c r="E169" s="22"/>
      <c r="F169" s="38"/>
      <c r="G169" s="25" t="str">
        <f t="shared" si="3"/>
        <v/>
      </c>
      <c r="H169" s="41"/>
    </row>
    <row r="170" spans="2:8" ht="26" x14ac:dyDescent="0.6">
      <c r="B170" s="50" t="s">
        <v>112</v>
      </c>
      <c r="C170" s="14" t="s">
        <v>1727</v>
      </c>
      <c r="D170" s="22" t="s">
        <v>49</v>
      </c>
      <c r="E170" s="22"/>
      <c r="F170" s="38"/>
      <c r="G170" s="25">
        <f t="shared" si="3"/>
        <v>0</v>
      </c>
      <c r="H170" s="41"/>
    </row>
    <row r="171" spans="2:8" x14ac:dyDescent="0.6">
      <c r="B171" s="50"/>
      <c r="C171" s="14"/>
      <c r="D171" s="22"/>
      <c r="E171" s="22"/>
      <c r="F171" s="38"/>
      <c r="G171" s="25" t="str">
        <f t="shared" si="3"/>
        <v/>
      </c>
      <c r="H171" s="41"/>
    </row>
    <row r="172" spans="2:8" ht="26" x14ac:dyDescent="0.6">
      <c r="B172" s="50" t="s">
        <v>136</v>
      </c>
      <c r="C172" s="14" t="s">
        <v>1728</v>
      </c>
      <c r="D172" s="22" t="s">
        <v>49</v>
      </c>
      <c r="E172" s="22"/>
      <c r="F172" s="38"/>
      <c r="G172" s="25">
        <f t="shared" si="3"/>
        <v>0</v>
      </c>
      <c r="H172" s="41"/>
    </row>
    <row r="173" spans="2:8" x14ac:dyDescent="0.6">
      <c r="B173" s="50"/>
      <c r="C173" s="14"/>
      <c r="D173" s="22"/>
      <c r="E173" s="22"/>
      <c r="F173" s="38"/>
      <c r="G173" s="25" t="str">
        <f t="shared" si="3"/>
        <v/>
      </c>
      <c r="H173" s="41"/>
    </row>
    <row r="174" spans="2:8" ht="26" x14ac:dyDescent="0.6">
      <c r="B174" s="50" t="s">
        <v>116</v>
      </c>
      <c r="C174" s="14" t="s">
        <v>1729</v>
      </c>
      <c r="D174" s="22" t="s">
        <v>49</v>
      </c>
      <c r="E174" s="22"/>
      <c r="F174" s="38"/>
      <c r="G174" s="25">
        <f t="shared" si="3"/>
        <v>0</v>
      </c>
      <c r="H174" s="41"/>
    </row>
    <row r="175" spans="2:8" x14ac:dyDescent="0.6">
      <c r="B175" s="50"/>
      <c r="C175" s="14"/>
      <c r="D175" s="22"/>
      <c r="E175" s="22"/>
      <c r="F175" s="38"/>
      <c r="G175" s="25" t="str">
        <f t="shared" si="3"/>
        <v/>
      </c>
      <c r="H175" s="41"/>
    </row>
    <row r="176" spans="2:8" ht="26" x14ac:dyDescent="0.6">
      <c r="B176" s="50" t="s">
        <v>1742</v>
      </c>
      <c r="C176" s="14" t="s">
        <v>1743</v>
      </c>
      <c r="D176" s="22"/>
      <c r="E176" s="22"/>
      <c r="F176" s="38"/>
      <c r="G176" s="25" t="str">
        <f t="shared" si="3"/>
        <v/>
      </c>
      <c r="H176" s="41"/>
    </row>
    <row r="177" spans="2:8" x14ac:dyDescent="0.6">
      <c r="B177" s="50"/>
      <c r="C177" s="14"/>
      <c r="D177" s="22"/>
      <c r="E177" s="22"/>
      <c r="F177" s="38"/>
      <c r="G177" s="25" t="str">
        <f t="shared" si="3"/>
        <v/>
      </c>
      <c r="H177" s="41"/>
    </row>
    <row r="178" spans="2:8" ht="26" x14ac:dyDescent="0.6">
      <c r="B178" s="50" t="s">
        <v>1744</v>
      </c>
      <c r="C178" s="14" t="s">
        <v>1745</v>
      </c>
      <c r="D178" s="22"/>
      <c r="E178" s="22"/>
      <c r="F178" s="38"/>
      <c r="G178" s="25" t="str">
        <f t="shared" si="3"/>
        <v/>
      </c>
      <c r="H178" s="41"/>
    </row>
    <row r="179" spans="2:8" x14ac:dyDescent="0.6">
      <c r="B179" s="50"/>
      <c r="C179" s="14"/>
      <c r="D179" s="22"/>
      <c r="E179" s="22"/>
      <c r="F179" s="38"/>
      <c r="G179" s="25" t="str">
        <f t="shared" si="3"/>
        <v/>
      </c>
      <c r="H179" s="41"/>
    </row>
    <row r="180" spans="2:8" ht="26" x14ac:dyDescent="0.6">
      <c r="B180" s="50" t="s">
        <v>109</v>
      </c>
      <c r="C180" s="14" t="s">
        <v>1726</v>
      </c>
      <c r="D180" s="22" t="s">
        <v>49</v>
      </c>
      <c r="E180" s="22"/>
      <c r="F180" s="38"/>
      <c r="G180" s="25">
        <f t="shared" si="3"/>
        <v>0</v>
      </c>
      <c r="H180" s="41"/>
    </row>
    <row r="181" spans="2:8" x14ac:dyDescent="0.6">
      <c r="B181" s="50"/>
      <c r="C181" s="14"/>
      <c r="D181" s="22"/>
      <c r="E181" s="22"/>
      <c r="F181" s="38"/>
      <c r="G181" s="25" t="str">
        <f t="shared" si="3"/>
        <v/>
      </c>
      <c r="H181" s="41"/>
    </row>
    <row r="182" spans="2:8" ht="26" x14ac:dyDescent="0.6">
      <c r="B182" s="50" t="s">
        <v>112</v>
      </c>
      <c r="C182" s="14" t="s">
        <v>1727</v>
      </c>
      <c r="D182" s="22" t="s">
        <v>49</v>
      </c>
      <c r="E182" s="22"/>
      <c r="F182" s="38"/>
      <c r="G182" s="25">
        <f t="shared" si="3"/>
        <v>0</v>
      </c>
      <c r="H182" s="41"/>
    </row>
    <row r="183" spans="2:8" x14ac:dyDescent="0.6">
      <c r="B183" s="50"/>
      <c r="C183" s="14"/>
      <c r="D183" s="22"/>
      <c r="E183" s="22"/>
      <c r="F183" s="38"/>
      <c r="G183" s="25" t="str">
        <f t="shared" si="3"/>
        <v/>
      </c>
      <c r="H183" s="41"/>
    </row>
    <row r="184" spans="2:8" ht="26" x14ac:dyDescent="0.6">
      <c r="B184" s="50" t="s">
        <v>136</v>
      </c>
      <c r="C184" s="14" t="s">
        <v>1728</v>
      </c>
      <c r="D184" s="22" t="s">
        <v>49</v>
      </c>
      <c r="E184" s="22"/>
      <c r="F184" s="38"/>
      <c r="G184" s="25">
        <f t="shared" si="3"/>
        <v>0</v>
      </c>
      <c r="H184" s="41"/>
    </row>
    <row r="185" spans="2:8" x14ac:dyDescent="0.6">
      <c r="B185" s="50"/>
      <c r="C185" s="14"/>
      <c r="D185" s="22"/>
      <c r="E185" s="22"/>
      <c r="F185" s="38"/>
      <c r="G185" s="25" t="str">
        <f t="shared" si="3"/>
        <v/>
      </c>
      <c r="H185" s="41"/>
    </row>
    <row r="186" spans="2:8" ht="26" x14ac:dyDescent="0.6">
      <c r="B186" s="50" t="s">
        <v>116</v>
      </c>
      <c r="C186" s="14" t="s">
        <v>1729</v>
      </c>
      <c r="D186" s="22" t="s">
        <v>49</v>
      </c>
      <c r="E186" s="22"/>
      <c r="F186" s="38"/>
      <c r="G186" s="25">
        <f t="shared" si="3"/>
        <v>0</v>
      </c>
      <c r="H186" s="41"/>
    </row>
    <row r="187" spans="2:8" x14ac:dyDescent="0.6">
      <c r="B187" s="50"/>
      <c r="D187" s="57"/>
      <c r="E187" s="57"/>
      <c r="F187" s="188"/>
      <c r="G187" s="25"/>
      <c r="H187" s="41"/>
    </row>
    <row r="188" spans="2:8" x14ac:dyDescent="0.6">
      <c r="B188" s="50"/>
      <c r="D188" s="57"/>
      <c r="E188" s="57"/>
      <c r="F188" s="188"/>
      <c r="G188" s="25"/>
      <c r="H188" s="41"/>
    </row>
    <row r="189" spans="2:8" s="28" customFormat="1" ht="19.5" customHeight="1" x14ac:dyDescent="0.6">
      <c r="B189" s="154" t="str">
        <f>$B$10</f>
        <v>C5.5</v>
      </c>
      <c r="C189" s="30" t="s">
        <v>78</v>
      </c>
      <c r="D189" s="31"/>
      <c r="E189" s="32"/>
      <c r="F189" s="31"/>
      <c r="G189" s="33">
        <f>SUM(G142:G188)</f>
        <v>0</v>
      </c>
      <c r="H189" s="34"/>
    </row>
    <row r="190" spans="2:8" x14ac:dyDescent="0.6">
      <c r="B190" s="367" t="str">
        <f>Client1</f>
        <v>Province of KwaZulu-Natal</v>
      </c>
      <c r="C190" s="367"/>
      <c r="D190" s="367"/>
      <c r="E190" s="365" t="str">
        <f>"Contract No. "&amp;ContractNo</f>
        <v>Contract No. ZNB00904/00000/00/HOD/INF/21/T</v>
      </c>
      <c r="F190" s="365"/>
      <c r="G190" s="365"/>
    </row>
    <row r="191" spans="2:8" x14ac:dyDescent="0.6">
      <c r="B191" s="367" t="str">
        <f>Client2</f>
        <v>Department of Transport</v>
      </c>
      <c r="C191" s="367"/>
      <c r="D191" s="367"/>
      <c r="E191" s="365"/>
      <c r="F191" s="365"/>
      <c r="G191" s="365"/>
    </row>
    <row r="192" spans="2:8" x14ac:dyDescent="0.6">
      <c r="B192" s="368"/>
      <c r="C192" s="368"/>
      <c r="D192" s="368"/>
      <c r="E192" s="366"/>
      <c r="F192" s="366"/>
      <c r="G192" s="366"/>
    </row>
    <row r="193" spans="2:8" x14ac:dyDescent="0.6">
      <c r="B193" s="376" t="s">
        <v>8</v>
      </c>
      <c r="C193" s="377"/>
      <c r="D193" s="377"/>
      <c r="E193" s="377"/>
      <c r="F193" s="377"/>
      <c r="G193" s="378" t="str">
        <f>$G$4</f>
        <v>CHAPTER C5.5</v>
      </c>
      <c r="H193" s="6"/>
    </row>
    <row r="194" spans="2:8" x14ac:dyDescent="0.6">
      <c r="B194" s="369" t="str">
        <f>ContractDescription</f>
        <v>THE CONSTRUCTION OF THE LOVU RIVER PEDESTRIAN BRIDGE NO.3383 IN THE DURBAN REGION</v>
      </c>
      <c r="C194" s="370"/>
      <c r="D194" s="370"/>
      <c r="E194" s="370"/>
      <c r="F194" s="370"/>
      <c r="G194" s="365"/>
      <c r="H194" s="8"/>
    </row>
    <row r="195" spans="2:8" x14ac:dyDescent="0.6">
      <c r="B195" s="369"/>
      <c r="C195" s="370"/>
      <c r="D195" s="370"/>
      <c r="E195" s="370"/>
      <c r="F195" s="370"/>
      <c r="G195" s="365"/>
      <c r="H195" s="8"/>
    </row>
    <row r="196" spans="2:8" x14ac:dyDescent="0.6">
      <c r="B196" s="371"/>
      <c r="C196" s="372"/>
      <c r="D196" s="372"/>
      <c r="E196" s="372"/>
      <c r="F196" s="372"/>
      <c r="G196" s="366"/>
      <c r="H196" s="8"/>
    </row>
    <row r="197" spans="2:8" s="9" customFormat="1" ht="24.95" customHeight="1" x14ac:dyDescent="0.6">
      <c r="B197" s="79" t="s">
        <v>9</v>
      </c>
      <c r="C197" s="11" t="s">
        <v>10</v>
      </c>
      <c r="D197" s="11" t="s">
        <v>11</v>
      </c>
      <c r="E197" s="11" t="s">
        <v>12</v>
      </c>
      <c r="F197" s="11" t="s">
        <v>13</v>
      </c>
      <c r="G197" s="11" t="s">
        <v>14</v>
      </c>
      <c r="H197" s="12"/>
    </row>
    <row r="198" spans="2:8" s="28" customFormat="1" ht="19.5" customHeight="1" x14ac:dyDescent="0.6">
      <c r="B198" s="85"/>
      <c r="C198" s="30" t="s">
        <v>79</v>
      </c>
      <c r="D198" s="31"/>
      <c r="E198" s="32"/>
      <c r="F198" s="31"/>
      <c r="G198" s="33">
        <f>G189</f>
        <v>0</v>
      </c>
      <c r="H198" s="34"/>
    </row>
    <row r="199" spans="2:8" x14ac:dyDescent="0.6">
      <c r="B199" s="50"/>
      <c r="C199" s="14"/>
      <c r="D199" s="22"/>
      <c r="E199" s="22"/>
      <c r="F199" s="38"/>
      <c r="G199" s="25"/>
      <c r="H199" s="41"/>
    </row>
    <row r="200" spans="2:8" ht="26" x14ac:dyDescent="0.6">
      <c r="B200" s="50" t="s">
        <v>1746</v>
      </c>
      <c r="C200" s="14" t="s">
        <v>1747</v>
      </c>
      <c r="D200" s="22"/>
      <c r="E200" s="22"/>
      <c r="F200" s="38"/>
      <c r="G200" s="25" t="str">
        <f t="shared" ref="G200:G241" si="4">IF(D200="","",E200*F200)</f>
        <v/>
      </c>
      <c r="H200" s="41"/>
    </row>
    <row r="201" spans="2:8" x14ac:dyDescent="0.6">
      <c r="B201" s="50"/>
      <c r="C201" s="14"/>
      <c r="D201" s="22"/>
      <c r="E201" s="22"/>
      <c r="F201" s="38"/>
      <c r="G201" s="25" t="str">
        <f t="shared" si="4"/>
        <v/>
      </c>
      <c r="H201" s="41"/>
    </row>
    <row r="202" spans="2:8" ht="26" x14ac:dyDescent="0.6">
      <c r="B202" s="50" t="s">
        <v>109</v>
      </c>
      <c r="C202" s="14" t="s">
        <v>1726</v>
      </c>
      <c r="D202" s="22" t="s">
        <v>49</v>
      </c>
      <c r="E202" s="22"/>
      <c r="F202" s="38"/>
      <c r="G202" s="25">
        <f t="shared" si="4"/>
        <v>0</v>
      </c>
      <c r="H202" s="41"/>
    </row>
    <row r="203" spans="2:8" x14ac:dyDescent="0.6">
      <c r="B203" s="50"/>
      <c r="C203" s="14"/>
      <c r="D203" s="22"/>
      <c r="E203" s="22"/>
      <c r="F203" s="38"/>
      <c r="G203" s="25" t="str">
        <f t="shared" si="4"/>
        <v/>
      </c>
      <c r="H203" s="41"/>
    </row>
    <row r="204" spans="2:8" ht="26" x14ac:dyDescent="0.6">
      <c r="B204" s="50" t="s">
        <v>112</v>
      </c>
      <c r="C204" s="14" t="s">
        <v>1727</v>
      </c>
      <c r="D204" s="22" t="s">
        <v>49</v>
      </c>
      <c r="E204" s="22"/>
      <c r="F204" s="38"/>
      <c r="G204" s="25">
        <f t="shared" si="4"/>
        <v>0</v>
      </c>
      <c r="H204" s="41"/>
    </row>
    <row r="205" spans="2:8" x14ac:dyDescent="0.6">
      <c r="B205" s="50"/>
      <c r="C205" s="14"/>
      <c r="D205" s="22"/>
      <c r="E205" s="22"/>
      <c r="F205" s="38"/>
      <c r="G205" s="25" t="str">
        <f t="shared" si="4"/>
        <v/>
      </c>
      <c r="H205" s="41"/>
    </row>
    <row r="206" spans="2:8" ht="26" x14ac:dyDescent="0.6">
      <c r="B206" s="50" t="s">
        <v>136</v>
      </c>
      <c r="C206" s="14" t="s">
        <v>1728</v>
      </c>
      <c r="D206" s="22" t="s">
        <v>49</v>
      </c>
      <c r="E206" s="22"/>
      <c r="F206" s="38"/>
      <c r="G206" s="25">
        <f t="shared" si="4"/>
        <v>0</v>
      </c>
      <c r="H206" s="41"/>
    </row>
    <row r="207" spans="2:8" x14ac:dyDescent="0.6">
      <c r="B207" s="50"/>
      <c r="C207" s="14"/>
      <c r="D207" s="22"/>
      <c r="E207" s="22"/>
      <c r="F207" s="38"/>
      <c r="G207" s="25" t="str">
        <f t="shared" si="4"/>
        <v/>
      </c>
      <c r="H207" s="41"/>
    </row>
    <row r="208" spans="2:8" ht="26" x14ac:dyDescent="0.6">
      <c r="B208" s="50" t="s">
        <v>116</v>
      </c>
      <c r="C208" s="14" t="s">
        <v>1729</v>
      </c>
      <c r="D208" s="22" t="s">
        <v>49</v>
      </c>
      <c r="E208" s="22"/>
      <c r="F208" s="38"/>
      <c r="G208" s="25">
        <f t="shared" si="4"/>
        <v>0</v>
      </c>
      <c r="H208" s="41"/>
    </row>
    <row r="209" spans="2:8" x14ac:dyDescent="0.6">
      <c r="B209" s="50"/>
      <c r="C209" s="14"/>
      <c r="D209" s="22"/>
      <c r="E209" s="22"/>
      <c r="F209" s="38"/>
      <c r="G209" s="25" t="str">
        <f t="shared" si="4"/>
        <v/>
      </c>
      <c r="H209" s="41"/>
    </row>
    <row r="210" spans="2:8" ht="26" x14ac:dyDescent="0.6">
      <c r="B210" s="50" t="s">
        <v>1748</v>
      </c>
      <c r="C210" s="14" t="s">
        <v>1749</v>
      </c>
      <c r="D210" s="22"/>
      <c r="E210" s="22"/>
      <c r="F210" s="38"/>
      <c r="G210" s="25" t="str">
        <f t="shared" si="4"/>
        <v/>
      </c>
      <c r="H210" s="41"/>
    </row>
    <row r="211" spans="2:8" x14ac:dyDescent="0.6">
      <c r="B211" s="50"/>
      <c r="C211" s="14"/>
      <c r="D211" s="22"/>
      <c r="E211" s="22"/>
      <c r="F211" s="38"/>
      <c r="G211" s="25" t="str">
        <f t="shared" si="4"/>
        <v/>
      </c>
      <c r="H211" s="41"/>
    </row>
    <row r="212" spans="2:8" ht="26" x14ac:dyDescent="0.6">
      <c r="B212" s="50" t="s">
        <v>109</v>
      </c>
      <c r="C212" s="14" t="s">
        <v>1726</v>
      </c>
      <c r="D212" s="22" t="s">
        <v>49</v>
      </c>
      <c r="E212" s="22"/>
      <c r="F212" s="38"/>
      <c r="G212" s="25">
        <f t="shared" si="4"/>
        <v>0</v>
      </c>
      <c r="H212" s="41"/>
    </row>
    <row r="213" spans="2:8" x14ac:dyDescent="0.6">
      <c r="B213" s="50"/>
      <c r="C213" s="14"/>
      <c r="D213" s="22"/>
      <c r="E213" s="22"/>
      <c r="F213" s="38"/>
      <c r="G213" s="25" t="str">
        <f t="shared" si="4"/>
        <v/>
      </c>
      <c r="H213" s="41"/>
    </row>
    <row r="214" spans="2:8" ht="26" x14ac:dyDescent="0.6">
      <c r="B214" s="50" t="s">
        <v>112</v>
      </c>
      <c r="C214" s="14" t="s">
        <v>1727</v>
      </c>
      <c r="D214" s="22" t="s">
        <v>49</v>
      </c>
      <c r="E214" s="22"/>
      <c r="F214" s="38"/>
      <c r="G214" s="25">
        <f t="shared" si="4"/>
        <v>0</v>
      </c>
      <c r="H214" s="41"/>
    </row>
    <row r="215" spans="2:8" x14ac:dyDescent="0.6">
      <c r="B215" s="50"/>
      <c r="C215" s="14"/>
      <c r="D215" s="22"/>
      <c r="E215" s="22"/>
      <c r="F215" s="38"/>
      <c r="G215" s="25" t="str">
        <f t="shared" si="4"/>
        <v/>
      </c>
      <c r="H215" s="41"/>
    </row>
    <row r="216" spans="2:8" ht="26" x14ac:dyDescent="0.6">
      <c r="B216" s="50" t="s">
        <v>136</v>
      </c>
      <c r="C216" s="14" t="s">
        <v>1728</v>
      </c>
      <c r="D216" s="22" t="s">
        <v>49</v>
      </c>
      <c r="E216" s="22"/>
      <c r="F216" s="38"/>
      <c r="G216" s="25">
        <f t="shared" si="4"/>
        <v>0</v>
      </c>
      <c r="H216" s="41"/>
    </row>
    <row r="217" spans="2:8" x14ac:dyDescent="0.6">
      <c r="B217" s="50"/>
      <c r="C217" s="14"/>
      <c r="D217" s="22"/>
      <c r="E217" s="22"/>
      <c r="F217" s="38"/>
      <c r="G217" s="25" t="str">
        <f t="shared" si="4"/>
        <v/>
      </c>
      <c r="H217" s="41"/>
    </row>
    <row r="218" spans="2:8" ht="26" x14ac:dyDescent="0.6">
      <c r="B218" s="50" t="s">
        <v>116</v>
      </c>
      <c r="C218" s="14" t="s">
        <v>1729</v>
      </c>
      <c r="D218" s="22" t="s">
        <v>49</v>
      </c>
      <c r="E218" s="22"/>
      <c r="F218" s="38"/>
      <c r="G218" s="25">
        <f t="shared" si="4"/>
        <v>0</v>
      </c>
      <c r="H218" s="41"/>
    </row>
    <row r="219" spans="2:8" x14ac:dyDescent="0.6">
      <c r="B219" s="50"/>
      <c r="C219" s="14"/>
      <c r="D219" s="22"/>
      <c r="E219" s="22"/>
      <c r="F219" s="38"/>
      <c r="G219" s="25" t="str">
        <f t="shared" si="4"/>
        <v/>
      </c>
      <c r="H219" s="41"/>
    </row>
    <row r="220" spans="2:8" ht="39" x14ac:dyDescent="0.6">
      <c r="B220" s="50" t="s">
        <v>1750</v>
      </c>
      <c r="C220" s="14" t="s">
        <v>1751</v>
      </c>
      <c r="D220" s="22"/>
      <c r="E220" s="22"/>
      <c r="F220" s="38"/>
      <c r="G220" s="25" t="str">
        <f t="shared" si="4"/>
        <v/>
      </c>
      <c r="H220" s="41"/>
    </row>
    <row r="221" spans="2:8" x14ac:dyDescent="0.6">
      <c r="B221" s="50"/>
      <c r="C221" s="14"/>
      <c r="D221" s="22"/>
      <c r="E221" s="22"/>
      <c r="F221" s="38"/>
      <c r="G221" s="25" t="str">
        <f t="shared" si="4"/>
        <v/>
      </c>
      <c r="H221" s="41"/>
    </row>
    <row r="222" spans="2:8" ht="26" x14ac:dyDescent="0.6">
      <c r="B222" s="50" t="s">
        <v>1752</v>
      </c>
      <c r="C222" s="14" t="s">
        <v>1725</v>
      </c>
      <c r="D222" s="22"/>
      <c r="E222" s="22"/>
      <c r="F222" s="38"/>
      <c r="G222" s="25" t="str">
        <f t="shared" si="4"/>
        <v/>
      </c>
      <c r="H222" s="41"/>
    </row>
    <row r="223" spans="2:8" x14ac:dyDescent="0.6">
      <c r="B223" s="50"/>
      <c r="C223" s="14"/>
      <c r="D223" s="22"/>
      <c r="E223" s="22"/>
      <c r="F223" s="38"/>
      <c r="G223" s="25" t="str">
        <f t="shared" si="4"/>
        <v/>
      </c>
      <c r="H223" s="41"/>
    </row>
    <row r="224" spans="2:8" ht="26" x14ac:dyDescent="0.6">
      <c r="B224" s="50" t="s">
        <v>109</v>
      </c>
      <c r="C224" s="14" t="s">
        <v>1726</v>
      </c>
      <c r="D224" s="22" t="s">
        <v>49</v>
      </c>
      <c r="E224" s="22"/>
      <c r="F224" s="38"/>
      <c r="G224" s="25">
        <f t="shared" si="4"/>
        <v>0</v>
      </c>
      <c r="H224" s="41"/>
    </row>
    <row r="225" spans="2:8" x14ac:dyDescent="0.6">
      <c r="B225" s="50"/>
      <c r="C225" s="14"/>
      <c r="D225" s="22"/>
      <c r="E225" s="22"/>
      <c r="F225" s="38"/>
      <c r="G225" s="25" t="str">
        <f t="shared" si="4"/>
        <v/>
      </c>
      <c r="H225" s="41"/>
    </row>
    <row r="226" spans="2:8" ht="26" x14ac:dyDescent="0.6">
      <c r="B226" s="50" t="s">
        <v>112</v>
      </c>
      <c r="C226" s="14" t="s">
        <v>1727</v>
      </c>
      <c r="D226" s="22" t="s">
        <v>49</v>
      </c>
      <c r="E226" s="22"/>
      <c r="F226" s="38"/>
      <c r="G226" s="25">
        <f t="shared" si="4"/>
        <v>0</v>
      </c>
      <c r="H226" s="41"/>
    </row>
    <row r="227" spans="2:8" x14ac:dyDescent="0.6">
      <c r="B227" s="50"/>
      <c r="C227" s="14"/>
      <c r="D227" s="22"/>
      <c r="E227" s="22"/>
      <c r="F227" s="38"/>
      <c r="G227" s="25" t="str">
        <f t="shared" si="4"/>
        <v/>
      </c>
      <c r="H227" s="41"/>
    </row>
    <row r="228" spans="2:8" ht="26" x14ac:dyDescent="0.6">
      <c r="B228" s="50" t="s">
        <v>136</v>
      </c>
      <c r="C228" s="14" t="s">
        <v>1728</v>
      </c>
      <c r="D228" s="22" t="s">
        <v>49</v>
      </c>
      <c r="E228" s="22"/>
      <c r="F228" s="38"/>
      <c r="G228" s="25">
        <f t="shared" si="4"/>
        <v>0</v>
      </c>
      <c r="H228" s="41"/>
    </row>
    <row r="229" spans="2:8" x14ac:dyDescent="0.6">
      <c r="B229" s="50"/>
      <c r="C229" s="14"/>
      <c r="D229" s="22"/>
      <c r="E229" s="22"/>
      <c r="F229" s="38"/>
      <c r="G229" s="25" t="str">
        <f t="shared" si="4"/>
        <v/>
      </c>
      <c r="H229" s="41"/>
    </row>
    <row r="230" spans="2:8" ht="26" x14ac:dyDescent="0.6">
      <c r="B230" s="50" t="s">
        <v>116</v>
      </c>
      <c r="C230" s="14" t="s">
        <v>1729</v>
      </c>
      <c r="D230" s="22" t="s">
        <v>49</v>
      </c>
      <c r="E230" s="22"/>
      <c r="F230" s="38"/>
      <c r="G230" s="25">
        <f t="shared" si="4"/>
        <v>0</v>
      </c>
      <c r="H230" s="41"/>
    </row>
    <row r="231" spans="2:8" x14ac:dyDescent="0.6">
      <c r="B231" s="50"/>
      <c r="C231" s="14"/>
      <c r="D231" s="22"/>
      <c r="E231" s="22"/>
      <c r="F231" s="38"/>
      <c r="G231" s="25" t="str">
        <f t="shared" si="4"/>
        <v/>
      </c>
      <c r="H231" s="41"/>
    </row>
    <row r="232" spans="2:8" ht="26" x14ac:dyDescent="0.6">
      <c r="B232" s="50" t="s">
        <v>1753</v>
      </c>
      <c r="C232" s="14" t="s">
        <v>1754</v>
      </c>
      <c r="D232" s="22"/>
      <c r="E232" s="22"/>
      <c r="F232" s="38"/>
      <c r="G232" s="25" t="str">
        <f t="shared" si="4"/>
        <v/>
      </c>
      <c r="H232" s="41"/>
    </row>
    <row r="233" spans="2:8" x14ac:dyDescent="0.6">
      <c r="B233" s="50"/>
      <c r="C233" s="14"/>
      <c r="D233" s="22"/>
      <c r="E233" s="22"/>
      <c r="F233" s="38"/>
      <c r="G233" s="25" t="str">
        <f t="shared" si="4"/>
        <v/>
      </c>
      <c r="H233" s="41"/>
    </row>
    <row r="234" spans="2:8" ht="26" x14ac:dyDescent="0.6">
      <c r="B234" s="50" t="s">
        <v>109</v>
      </c>
      <c r="C234" s="14" t="s">
        <v>1726</v>
      </c>
      <c r="D234" s="22" t="s">
        <v>49</v>
      </c>
      <c r="E234" s="22"/>
      <c r="F234" s="38"/>
      <c r="G234" s="25">
        <f t="shared" si="4"/>
        <v>0</v>
      </c>
      <c r="H234" s="41"/>
    </row>
    <row r="235" spans="2:8" x14ac:dyDescent="0.6">
      <c r="B235" s="50"/>
      <c r="C235" s="14"/>
      <c r="D235" s="22"/>
      <c r="E235" s="22"/>
      <c r="F235" s="38"/>
      <c r="G235" s="25" t="str">
        <f t="shared" si="4"/>
        <v/>
      </c>
      <c r="H235" s="41"/>
    </row>
    <row r="236" spans="2:8" ht="26" x14ac:dyDescent="0.6">
      <c r="B236" s="50" t="s">
        <v>112</v>
      </c>
      <c r="C236" s="14" t="s">
        <v>1727</v>
      </c>
      <c r="D236" s="22" t="s">
        <v>49</v>
      </c>
      <c r="E236" s="22"/>
      <c r="F236" s="38"/>
      <c r="G236" s="25">
        <f t="shared" si="4"/>
        <v>0</v>
      </c>
      <c r="H236" s="41"/>
    </row>
    <row r="237" spans="2:8" x14ac:dyDescent="0.6">
      <c r="B237" s="50"/>
      <c r="C237" s="14"/>
      <c r="D237" s="22"/>
      <c r="E237" s="22"/>
      <c r="F237" s="38"/>
      <c r="G237" s="25" t="str">
        <f t="shared" si="4"/>
        <v/>
      </c>
      <c r="H237" s="41"/>
    </row>
    <row r="238" spans="2:8" ht="26" x14ac:dyDescent="0.6">
      <c r="B238" s="50" t="s">
        <v>136</v>
      </c>
      <c r="C238" s="14" t="s">
        <v>1728</v>
      </c>
      <c r="D238" s="22" t="s">
        <v>49</v>
      </c>
      <c r="E238" s="22"/>
      <c r="F238" s="38"/>
      <c r="G238" s="25">
        <f t="shared" si="4"/>
        <v>0</v>
      </c>
      <c r="H238" s="41"/>
    </row>
    <row r="239" spans="2:8" x14ac:dyDescent="0.6">
      <c r="B239" s="50"/>
      <c r="C239" s="14"/>
      <c r="D239" s="22"/>
      <c r="E239" s="22"/>
      <c r="F239" s="38"/>
      <c r="G239" s="25" t="str">
        <f t="shared" si="4"/>
        <v/>
      </c>
      <c r="H239" s="41"/>
    </row>
    <row r="240" spans="2:8" ht="26" x14ac:dyDescent="0.6">
      <c r="B240" s="50" t="s">
        <v>116</v>
      </c>
      <c r="C240" s="14" t="s">
        <v>1729</v>
      </c>
      <c r="D240" s="22" t="s">
        <v>49</v>
      </c>
      <c r="E240" s="22"/>
      <c r="F240" s="38"/>
      <c r="G240" s="25">
        <f t="shared" si="4"/>
        <v>0</v>
      </c>
      <c r="H240" s="41"/>
    </row>
    <row r="241" spans="2:8" x14ac:dyDescent="0.6">
      <c r="B241" s="50"/>
      <c r="C241" s="14"/>
      <c r="D241" s="22"/>
      <c r="E241" s="22"/>
      <c r="F241" s="38"/>
      <c r="G241" s="25" t="str">
        <f t="shared" si="4"/>
        <v/>
      </c>
      <c r="H241" s="41"/>
    </row>
    <row r="242" spans="2:8" x14ac:dyDescent="0.6">
      <c r="B242" s="50"/>
      <c r="C242" s="14"/>
      <c r="D242" s="22"/>
      <c r="E242" s="22"/>
      <c r="F242" s="38"/>
      <c r="G242" s="25"/>
      <c r="H242" s="41"/>
    </row>
    <row r="243" spans="2:8" x14ac:dyDescent="0.6">
      <c r="B243" s="50"/>
      <c r="C243" s="14"/>
      <c r="D243" s="22"/>
      <c r="E243" s="22"/>
      <c r="F243" s="38"/>
      <c r="G243" s="25"/>
      <c r="H243" s="41"/>
    </row>
    <row r="244" spans="2:8" x14ac:dyDescent="0.6">
      <c r="B244" s="50"/>
      <c r="C244" s="14"/>
      <c r="D244" s="22"/>
      <c r="E244" s="22"/>
      <c r="F244" s="38"/>
      <c r="G244" s="25"/>
      <c r="H244" s="41"/>
    </row>
    <row r="245" spans="2:8" s="28" customFormat="1" ht="19.5" customHeight="1" x14ac:dyDescent="0.6">
      <c r="B245" s="154" t="str">
        <f>$B$10</f>
        <v>C5.5</v>
      </c>
      <c r="C245" s="30" t="s">
        <v>78</v>
      </c>
      <c r="D245" s="31"/>
      <c r="E245" s="32"/>
      <c r="F245" s="31"/>
      <c r="G245" s="33">
        <f>SUM(G198:G244)</f>
        <v>0</v>
      </c>
      <c r="H245" s="34"/>
    </row>
    <row r="246" spans="2:8" x14ac:dyDescent="0.6">
      <c r="B246" s="367" t="str">
        <f>Client1</f>
        <v>Province of KwaZulu-Natal</v>
      </c>
      <c r="C246" s="367"/>
      <c r="D246" s="367"/>
      <c r="E246" s="365" t="str">
        <f>"Contract No. "&amp;ContractNo</f>
        <v>Contract No. ZNB00904/00000/00/HOD/INF/21/T</v>
      </c>
      <c r="F246" s="365"/>
      <c r="G246" s="365"/>
    </row>
    <row r="247" spans="2:8" x14ac:dyDescent="0.6">
      <c r="B247" s="367" t="str">
        <f>Client2</f>
        <v>Department of Transport</v>
      </c>
      <c r="C247" s="367"/>
      <c r="D247" s="367"/>
      <c r="E247" s="365"/>
      <c r="F247" s="365"/>
      <c r="G247" s="365"/>
    </row>
    <row r="248" spans="2:8" x14ac:dyDescent="0.6">
      <c r="B248" s="368"/>
      <c r="C248" s="368"/>
      <c r="D248" s="368"/>
      <c r="E248" s="366"/>
      <c r="F248" s="366"/>
      <c r="G248" s="366"/>
    </row>
    <row r="249" spans="2:8" x14ac:dyDescent="0.6">
      <c r="B249" s="376" t="s">
        <v>8</v>
      </c>
      <c r="C249" s="377"/>
      <c r="D249" s="377"/>
      <c r="E249" s="377"/>
      <c r="F249" s="377"/>
      <c r="G249" s="378" t="str">
        <f>$G$4</f>
        <v>CHAPTER C5.5</v>
      </c>
      <c r="H249" s="6"/>
    </row>
    <row r="250" spans="2:8" x14ac:dyDescent="0.6">
      <c r="B250" s="369" t="str">
        <f>ContractDescription</f>
        <v>THE CONSTRUCTION OF THE LOVU RIVER PEDESTRIAN BRIDGE NO.3383 IN THE DURBAN REGION</v>
      </c>
      <c r="C250" s="370"/>
      <c r="D250" s="370"/>
      <c r="E250" s="370"/>
      <c r="F250" s="370"/>
      <c r="G250" s="365"/>
      <c r="H250" s="8"/>
    </row>
    <row r="251" spans="2:8" x14ac:dyDescent="0.6">
      <c r="B251" s="369"/>
      <c r="C251" s="370"/>
      <c r="D251" s="370"/>
      <c r="E251" s="370"/>
      <c r="F251" s="370"/>
      <c r="G251" s="365"/>
      <c r="H251" s="8"/>
    </row>
    <row r="252" spans="2:8" x14ac:dyDescent="0.6">
      <c r="B252" s="371"/>
      <c r="C252" s="372"/>
      <c r="D252" s="372"/>
      <c r="E252" s="372"/>
      <c r="F252" s="372"/>
      <c r="G252" s="366"/>
      <c r="H252" s="8"/>
    </row>
    <row r="253" spans="2:8" s="9" customFormat="1" ht="24.95" customHeight="1" x14ac:dyDescent="0.6">
      <c r="B253" s="79" t="s">
        <v>9</v>
      </c>
      <c r="C253" s="11" t="s">
        <v>10</v>
      </c>
      <c r="D253" s="11" t="s">
        <v>11</v>
      </c>
      <c r="E253" s="11" t="s">
        <v>12</v>
      </c>
      <c r="F253" s="11" t="s">
        <v>13</v>
      </c>
      <c r="G253" s="11" t="s">
        <v>14</v>
      </c>
      <c r="H253" s="12"/>
    </row>
    <row r="254" spans="2:8" s="28" customFormat="1" ht="19.5" customHeight="1" x14ac:dyDescent="0.6">
      <c r="B254" s="85"/>
      <c r="C254" s="30" t="s">
        <v>79</v>
      </c>
      <c r="D254" s="31"/>
      <c r="E254" s="32"/>
      <c r="F254" s="31"/>
      <c r="G254" s="33">
        <f>G245</f>
        <v>0</v>
      </c>
      <c r="H254" s="34"/>
    </row>
    <row r="255" spans="2:8" x14ac:dyDescent="0.6">
      <c r="B255" s="50"/>
      <c r="C255" s="14"/>
      <c r="D255" s="22"/>
      <c r="E255" s="22"/>
      <c r="F255" s="38"/>
      <c r="G255" s="25"/>
      <c r="H255" s="41"/>
    </row>
    <row r="256" spans="2:8" ht="26" x14ac:dyDescent="0.6">
      <c r="B256" s="50" t="s">
        <v>1755</v>
      </c>
      <c r="C256" s="14" t="s">
        <v>1756</v>
      </c>
      <c r="D256" s="22"/>
      <c r="E256" s="22"/>
      <c r="F256" s="38"/>
      <c r="G256" s="25" t="str">
        <f t="shared" ref="G256:G296" si="5">IF(D256="","",E256*F256)</f>
        <v/>
      </c>
      <c r="H256" s="41"/>
    </row>
    <row r="257" spans="2:8" x14ac:dyDescent="0.6">
      <c r="B257" s="50"/>
      <c r="C257" s="14"/>
      <c r="D257" s="22"/>
      <c r="E257" s="22"/>
      <c r="F257" s="38"/>
      <c r="G257" s="25" t="str">
        <f t="shared" si="5"/>
        <v/>
      </c>
      <c r="H257" s="41"/>
    </row>
    <row r="258" spans="2:8" ht="26" x14ac:dyDescent="0.6">
      <c r="B258" s="50" t="s">
        <v>109</v>
      </c>
      <c r="C258" s="14" t="s">
        <v>1726</v>
      </c>
      <c r="D258" s="22" t="s">
        <v>49</v>
      </c>
      <c r="E258" s="22"/>
      <c r="F258" s="38"/>
      <c r="G258" s="25">
        <f t="shared" si="5"/>
        <v>0</v>
      </c>
      <c r="H258" s="41"/>
    </row>
    <row r="259" spans="2:8" x14ac:dyDescent="0.6">
      <c r="B259" s="50"/>
      <c r="C259" s="14"/>
      <c r="D259" s="22"/>
      <c r="E259" s="22"/>
      <c r="F259" s="38"/>
      <c r="G259" s="25" t="str">
        <f t="shared" si="5"/>
        <v/>
      </c>
      <c r="H259" s="41"/>
    </row>
    <row r="260" spans="2:8" ht="26" x14ac:dyDescent="0.6">
      <c r="B260" s="50" t="s">
        <v>112</v>
      </c>
      <c r="C260" s="14" t="s">
        <v>1727</v>
      </c>
      <c r="D260" s="22" t="s">
        <v>49</v>
      </c>
      <c r="E260" s="22"/>
      <c r="F260" s="38"/>
      <c r="G260" s="25">
        <f t="shared" si="5"/>
        <v>0</v>
      </c>
      <c r="H260" s="41"/>
    </row>
    <row r="261" spans="2:8" x14ac:dyDescent="0.6">
      <c r="B261" s="50"/>
      <c r="C261" s="14"/>
      <c r="D261" s="22"/>
      <c r="E261" s="22"/>
      <c r="F261" s="38"/>
      <c r="G261" s="25" t="str">
        <f t="shared" si="5"/>
        <v/>
      </c>
      <c r="H261" s="41"/>
    </row>
    <row r="262" spans="2:8" ht="26" x14ac:dyDescent="0.6">
      <c r="B262" s="50" t="s">
        <v>136</v>
      </c>
      <c r="C262" s="14" t="s">
        <v>1728</v>
      </c>
      <c r="D262" s="22" t="s">
        <v>49</v>
      </c>
      <c r="E262" s="22"/>
      <c r="F262" s="38"/>
      <c r="G262" s="25">
        <f t="shared" si="5"/>
        <v>0</v>
      </c>
      <c r="H262" s="41"/>
    </row>
    <row r="263" spans="2:8" x14ac:dyDescent="0.6">
      <c r="B263" s="50"/>
      <c r="C263" s="14"/>
      <c r="D263" s="22"/>
      <c r="E263" s="22"/>
      <c r="F263" s="38"/>
      <c r="G263" s="25" t="str">
        <f t="shared" si="5"/>
        <v/>
      </c>
      <c r="H263" s="41"/>
    </row>
    <row r="264" spans="2:8" ht="26" x14ac:dyDescent="0.6">
      <c r="B264" s="50" t="s">
        <v>116</v>
      </c>
      <c r="C264" s="14" t="s">
        <v>1729</v>
      </c>
      <c r="D264" s="22" t="s">
        <v>49</v>
      </c>
      <c r="E264" s="22"/>
      <c r="F264" s="38"/>
      <c r="G264" s="25">
        <f t="shared" si="5"/>
        <v>0</v>
      </c>
      <c r="H264" s="41"/>
    </row>
    <row r="265" spans="2:8" x14ac:dyDescent="0.6">
      <c r="B265" s="50"/>
      <c r="C265" s="14"/>
      <c r="D265" s="22"/>
      <c r="E265" s="22"/>
      <c r="F265" s="38"/>
      <c r="G265" s="25" t="str">
        <f t="shared" si="5"/>
        <v/>
      </c>
      <c r="H265" s="41"/>
    </row>
    <row r="266" spans="2:8" ht="39" x14ac:dyDescent="0.6">
      <c r="B266" s="50" t="s">
        <v>1757</v>
      </c>
      <c r="C266" s="14" t="s">
        <v>1758</v>
      </c>
      <c r="D266" s="22"/>
      <c r="E266" s="22"/>
      <c r="F266" s="38"/>
      <c r="G266" s="25" t="str">
        <f t="shared" si="5"/>
        <v/>
      </c>
      <c r="H266" s="41"/>
    </row>
    <row r="267" spans="2:8" x14ac:dyDescent="0.6">
      <c r="B267" s="50"/>
      <c r="C267" s="14"/>
      <c r="D267" s="22"/>
      <c r="E267" s="22"/>
      <c r="F267" s="38"/>
      <c r="G267" s="25" t="str">
        <f t="shared" si="5"/>
        <v/>
      </c>
      <c r="H267" s="41"/>
    </row>
    <row r="268" spans="2:8" ht="26" x14ac:dyDescent="0.6">
      <c r="B268" s="50" t="s">
        <v>1759</v>
      </c>
      <c r="C268" s="14" t="s">
        <v>1760</v>
      </c>
      <c r="D268" s="22"/>
      <c r="E268" s="22"/>
      <c r="F268" s="38"/>
      <c r="G268" s="25" t="str">
        <f t="shared" si="5"/>
        <v/>
      </c>
      <c r="H268" s="41"/>
    </row>
    <row r="269" spans="2:8" x14ac:dyDescent="0.6">
      <c r="B269" s="50"/>
      <c r="C269" s="14"/>
      <c r="D269" s="22"/>
      <c r="E269" s="22"/>
      <c r="F269" s="38"/>
      <c r="G269" s="25" t="str">
        <f t="shared" si="5"/>
        <v/>
      </c>
      <c r="H269" s="41"/>
    </row>
    <row r="270" spans="2:8" ht="26" x14ac:dyDescent="0.6">
      <c r="B270" s="50" t="s">
        <v>109</v>
      </c>
      <c r="C270" s="14" t="s">
        <v>1726</v>
      </c>
      <c r="D270" s="22" t="s">
        <v>49</v>
      </c>
      <c r="E270" s="22"/>
      <c r="F270" s="38"/>
      <c r="G270" s="25">
        <f t="shared" si="5"/>
        <v>0</v>
      </c>
      <c r="H270" s="41"/>
    </row>
    <row r="271" spans="2:8" x14ac:dyDescent="0.6">
      <c r="B271" s="50"/>
      <c r="C271" s="14"/>
      <c r="D271" s="22"/>
      <c r="E271" s="22"/>
      <c r="F271" s="38"/>
      <c r="G271" s="25" t="str">
        <f t="shared" si="5"/>
        <v/>
      </c>
      <c r="H271" s="41"/>
    </row>
    <row r="272" spans="2:8" ht="26" x14ac:dyDescent="0.6">
      <c r="B272" s="50" t="s">
        <v>112</v>
      </c>
      <c r="C272" s="14" t="s">
        <v>1727</v>
      </c>
      <c r="D272" s="22" t="s">
        <v>49</v>
      </c>
      <c r="E272" s="22"/>
      <c r="F272" s="38"/>
      <c r="G272" s="25">
        <f t="shared" si="5"/>
        <v>0</v>
      </c>
      <c r="H272" s="41"/>
    </row>
    <row r="273" spans="2:8" x14ac:dyDescent="0.6">
      <c r="B273" s="50"/>
      <c r="C273" s="14"/>
      <c r="D273" s="22"/>
      <c r="E273" s="22"/>
      <c r="F273" s="38"/>
      <c r="G273" s="25" t="str">
        <f t="shared" si="5"/>
        <v/>
      </c>
      <c r="H273" s="41"/>
    </row>
    <row r="274" spans="2:8" ht="26" x14ac:dyDescent="0.6">
      <c r="B274" s="50" t="s">
        <v>136</v>
      </c>
      <c r="C274" s="14" t="s">
        <v>1728</v>
      </c>
      <c r="D274" s="22" t="s">
        <v>49</v>
      </c>
      <c r="E274" s="22"/>
      <c r="F274" s="38"/>
      <c r="G274" s="25">
        <f t="shared" si="5"/>
        <v>0</v>
      </c>
      <c r="H274" s="41"/>
    </row>
    <row r="275" spans="2:8" x14ac:dyDescent="0.6">
      <c r="B275" s="50"/>
      <c r="C275" s="14"/>
      <c r="D275" s="22"/>
      <c r="E275" s="22"/>
      <c r="F275" s="38"/>
      <c r="G275" s="25" t="str">
        <f t="shared" si="5"/>
        <v/>
      </c>
      <c r="H275" s="41"/>
    </row>
    <row r="276" spans="2:8" ht="26" x14ac:dyDescent="0.6">
      <c r="B276" s="50" t="s">
        <v>116</v>
      </c>
      <c r="C276" s="14" t="s">
        <v>1729</v>
      </c>
      <c r="D276" s="22" t="s">
        <v>49</v>
      </c>
      <c r="E276" s="22"/>
      <c r="F276" s="38"/>
      <c r="G276" s="25">
        <f t="shared" si="5"/>
        <v>0</v>
      </c>
      <c r="H276" s="41"/>
    </row>
    <row r="277" spans="2:8" x14ac:dyDescent="0.6">
      <c r="B277" s="50"/>
      <c r="C277" s="14"/>
      <c r="D277" s="22"/>
      <c r="E277" s="22"/>
      <c r="F277" s="38"/>
      <c r="G277" s="25" t="str">
        <f t="shared" si="5"/>
        <v/>
      </c>
      <c r="H277" s="41"/>
    </row>
    <row r="278" spans="2:8" ht="26" x14ac:dyDescent="0.6">
      <c r="B278" s="50" t="s">
        <v>1761</v>
      </c>
      <c r="C278" s="14" t="s">
        <v>1739</v>
      </c>
      <c r="D278" s="22"/>
      <c r="E278" s="22"/>
      <c r="F278" s="38"/>
      <c r="G278" s="25" t="str">
        <f t="shared" si="5"/>
        <v/>
      </c>
      <c r="H278" s="41"/>
    </row>
    <row r="279" spans="2:8" x14ac:dyDescent="0.6">
      <c r="B279" s="50"/>
      <c r="C279" s="14"/>
      <c r="D279" s="22"/>
      <c r="E279" s="22"/>
      <c r="F279" s="38"/>
      <c r="G279" s="25" t="str">
        <f t="shared" si="5"/>
        <v/>
      </c>
      <c r="H279" s="41"/>
    </row>
    <row r="280" spans="2:8" ht="26" x14ac:dyDescent="0.6">
      <c r="B280" s="50" t="s">
        <v>109</v>
      </c>
      <c r="C280" s="14" t="s">
        <v>1726</v>
      </c>
      <c r="D280" s="22" t="s">
        <v>49</v>
      </c>
      <c r="E280" s="22"/>
      <c r="F280" s="38"/>
      <c r="G280" s="25">
        <f t="shared" si="5"/>
        <v>0</v>
      </c>
      <c r="H280" s="41"/>
    </row>
    <row r="281" spans="2:8" x14ac:dyDescent="0.6">
      <c r="B281" s="50"/>
      <c r="C281" s="14"/>
      <c r="D281" s="22"/>
      <c r="E281" s="22"/>
      <c r="F281" s="38"/>
      <c r="G281" s="25" t="str">
        <f t="shared" si="5"/>
        <v/>
      </c>
      <c r="H281" s="41"/>
    </row>
    <row r="282" spans="2:8" ht="26" x14ac:dyDescent="0.6">
      <c r="B282" s="50" t="s">
        <v>112</v>
      </c>
      <c r="C282" s="14" t="s">
        <v>1727</v>
      </c>
      <c r="D282" s="22" t="s">
        <v>49</v>
      </c>
      <c r="E282" s="22"/>
      <c r="F282" s="38"/>
      <c r="G282" s="25">
        <f t="shared" si="5"/>
        <v>0</v>
      </c>
      <c r="H282" s="41"/>
    </row>
    <row r="283" spans="2:8" x14ac:dyDescent="0.6">
      <c r="B283" s="50"/>
      <c r="C283" s="14"/>
      <c r="D283" s="22"/>
      <c r="E283" s="22"/>
      <c r="F283" s="38"/>
      <c r="G283" s="25" t="str">
        <f t="shared" si="5"/>
        <v/>
      </c>
      <c r="H283" s="41"/>
    </row>
    <row r="284" spans="2:8" ht="26" x14ac:dyDescent="0.6">
      <c r="B284" s="50" t="s">
        <v>136</v>
      </c>
      <c r="C284" s="14" t="s">
        <v>1728</v>
      </c>
      <c r="D284" s="22" t="s">
        <v>49</v>
      </c>
      <c r="E284" s="22"/>
      <c r="F284" s="38"/>
      <c r="G284" s="25">
        <f t="shared" si="5"/>
        <v>0</v>
      </c>
      <c r="H284" s="41"/>
    </row>
    <row r="285" spans="2:8" x14ac:dyDescent="0.6">
      <c r="B285" s="50"/>
      <c r="C285" s="14"/>
      <c r="D285" s="22"/>
      <c r="E285" s="22"/>
      <c r="F285" s="38"/>
      <c r="G285" s="25" t="str">
        <f t="shared" si="5"/>
        <v/>
      </c>
      <c r="H285" s="41"/>
    </row>
    <row r="286" spans="2:8" ht="26" x14ac:dyDescent="0.6">
      <c r="B286" s="50" t="s">
        <v>116</v>
      </c>
      <c r="C286" s="14" t="s">
        <v>1729</v>
      </c>
      <c r="D286" s="22" t="s">
        <v>49</v>
      </c>
      <c r="E286" s="22"/>
      <c r="F286" s="38"/>
      <c r="G286" s="25">
        <f t="shared" si="5"/>
        <v>0</v>
      </c>
      <c r="H286" s="41"/>
    </row>
    <row r="287" spans="2:8" x14ac:dyDescent="0.6">
      <c r="B287" s="50"/>
      <c r="C287" s="14"/>
      <c r="D287" s="22"/>
      <c r="E287" s="22"/>
      <c r="F287" s="38"/>
      <c r="G287" s="25" t="str">
        <f t="shared" si="5"/>
        <v/>
      </c>
      <c r="H287" s="41"/>
    </row>
    <row r="288" spans="2:8" ht="26" x14ac:dyDescent="0.6">
      <c r="B288" s="50" t="s">
        <v>1762</v>
      </c>
      <c r="C288" s="14" t="s">
        <v>1741</v>
      </c>
      <c r="D288" s="22"/>
      <c r="E288" s="22"/>
      <c r="F288" s="38"/>
      <c r="G288" s="25" t="str">
        <f t="shared" si="5"/>
        <v/>
      </c>
      <c r="H288" s="41"/>
    </row>
    <row r="289" spans="2:8" x14ac:dyDescent="0.6">
      <c r="B289" s="50"/>
      <c r="C289" s="14"/>
      <c r="D289" s="22"/>
      <c r="E289" s="22"/>
      <c r="F289" s="38"/>
      <c r="G289" s="25" t="str">
        <f t="shared" si="5"/>
        <v/>
      </c>
      <c r="H289" s="41"/>
    </row>
    <row r="290" spans="2:8" ht="26" x14ac:dyDescent="0.6">
      <c r="B290" s="50" t="s">
        <v>109</v>
      </c>
      <c r="C290" s="14" t="s">
        <v>1726</v>
      </c>
      <c r="D290" s="22" t="s">
        <v>49</v>
      </c>
      <c r="E290" s="22"/>
      <c r="F290" s="38"/>
      <c r="G290" s="25">
        <f t="shared" si="5"/>
        <v>0</v>
      </c>
      <c r="H290" s="41"/>
    </row>
    <row r="291" spans="2:8" x14ac:dyDescent="0.6">
      <c r="B291" s="50"/>
      <c r="C291" s="14"/>
      <c r="D291" s="22"/>
      <c r="E291" s="22"/>
      <c r="F291" s="38"/>
      <c r="G291" s="25" t="str">
        <f t="shared" si="5"/>
        <v/>
      </c>
      <c r="H291" s="41"/>
    </row>
    <row r="292" spans="2:8" ht="26" x14ac:dyDescent="0.6">
      <c r="B292" s="50" t="s">
        <v>112</v>
      </c>
      <c r="C292" s="14" t="s">
        <v>1727</v>
      </c>
      <c r="D292" s="22" t="s">
        <v>49</v>
      </c>
      <c r="E292" s="22"/>
      <c r="F292" s="38"/>
      <c r="G292" s="25">
        <f t="shared" si="5"/>
        <v>0</v>
      </c>
      <c r="H292" s="41"/>
    </row>
    <row r="293" spans="2:8" x14ac:dyDescent="0.6">
      <c r="B293" s="50"/>
      <c r="C293" s="14"/>
      <c r="D293" s="22"/>
      <c r="E293" s="22"/>
      <c r="F293" s="38"/>
      <c r="G293" s="25" t="str">
        <f t="shared" si="5"/>
        <v/>
      </c>
      <c r="H293" s="41"/>
    </row>
    <row r="294" spans="2:8" ht="26" x14ac:dyDescent="0.6">
      <c r="B294" s="50" t="s">
        <v>136</v>
      </c>
      <c r="C294" s="14" t="s">
        <v>1728</v>
      </c>
      <c r="D294" s="22" t="s">
        <v>49</v>
      </c>
      <c r="E294" s="22"/>
      <c r="F294" s="38"/>
      <c r="G294" s="25">
        <f t="shared" si="5"/>
        <v>0</v>
      </c>
      <c r="H294" s="41"/>
    </row>
    <row r="295" spans="2:8" x14ac:dyDescent="0.6">
      <c r="B295" s="50"/>
      <c r="C295" s="14"/>
      <c r="D295" s="22"/>
      <c r="E295" s="22"/>
      <c r="F295" s="38"/>
      <c r="G295" s="25" t="str">
        <f t="shared" si="5"/>
        <v/>
      </c>
      <c r="H295" s="41"/>
    </row>
    <row r="296" spans="2:8" ht="26" x14ac:dyDescent="0.6">
      <c r="B296" s="50" t="s">
        <v>116</v>
      </c>
      <c r="C296" s="14" t="s">
        <v>1729</v>
      </c>
      <c r="D296" s="22" t="s">
        <v>49</v>
      </c>
      <c r="E296" s="22"/>
      <c r="F296" s="38"/>
      <c r="G296" s="25">
        <f t="shared" si="5"/>
        <v>0</v>
      </c>
      <c r="H296" s="41"/>
    </row>
    <row r="297" spans="2:8" x14ac:dyDescent="0.6">
      <c r="B297" s="50"/>
      <c r="C297" s="14"/>
      <c r="D297" s="22"/>
      <c r="E297" s="22"/>
      <c r="F297" s="38"/>
      <c r="G297" s="25"/>
      <c r="H297" s="41"/>
    </row>
    <row r="298" spans="2:8" x14ac:dyDescent="0.6">
      <c r="B298" s="50"/>
      <c r="C298" s="14"/>
      <c r="D298" s="22"/>
      <c r="E298" s="22"/>
      <c r="F298" s="38"/>
      <c r="G298" s="25"/>
      <c r="H298" s="41"/>
    </row>
    <row r="299" spans="2:8" x14ac:dyDescent="0.6">
      <c r="B299" s="50"/>
      <c r="C299" s="14"/>
      <c r="D299" s="22"/>
      <c r="E299" s="22"/>
      <c r="F299" s="38"/>
      <c r="G299" s="25"/>
      <c r="H299" s="41"/>
    </row>
    <row r="300" spans="2:8" x14ac:dyDescent="0.6">
      <c r="B300" s="50"/>
      <c r="C300" s="14"/>
      <c r="D300" s="22"/>
      <c r="E300" s="22"/>
      <c r="F300" s="38"/>
      <c r="G300" s="25" t="str">
        <f>IF(D300="","",E300*F300)</f>
        <v/>
      </c>
      <c r="H300" s="41"/>
    </row>
    <row r="301" spans="2:8" s="28" customFormat="1" ht="19.5" customHeight="1" x14ac:dyDescent="0.6">
      <c r="B301" s="154" t="str">
        <f>$B$10</f>
        <v>C5.5</v>
      </c>
      <c r="C301" s="30" t="s">
        <v>78</v>
      </c>
      <c r="D301" s="31"/>
      <c r="E301" s="32"/>
      <c r="F301" s="31"/>
      <c r="G301" s="33">
        <f>SUM(G254:G300)</f>
        <v>0</v>
      </c>
      <c r="H301" s="34"/>
    </row>
    <row r="302" spans="2:8" x14ac:dyDescent="0.6">
      <c r="B302" s="367" t="str">
        <f>Client1</f>
        <v>Province of KwaZulu-Natal</v>
      </c>
      <c r="C302" s="367"/>
      <c r="D302" s="367"/>
      <c r="E302" s="365" t="str">
        <f>"Contract No. "&amp;ContractNo</f>
        <v>Contract No. ZNB00904/00000/00/HOD/INF/21/T</v>
      </c>
      <c r="F302" s="365"/>
      <c r="G302" s="365"/>
    </row>
    <row r="303" spans="2:8" x14ac:dyDescent="0.6">
      <c r="B303" s="367" t="str">
        <f>Client2</f>
        <v>Department of Transport</v>
      </c>
      <c r="C303" s="367"/>
      <c r="D303" s="367"/>
      <c r="E303" s="365"/>
      <c r="F303" s="365"/>
      <c r="G303" s="365"/>
    </row>
    <row r="304" spans="2:8" x14ac:dyDescent="0.6">
      <c r="B304" s="368"/>
      <c r="C304" s="368"/>
      <c r="D304" s="368"/>
      <c r="E304" s="366"/>
      <c r="F304" s="366"/>
      <c r="G304" s="366"/>
    </row>
    <row r="305" spans="2:8" x14ac:dyDescent="0.6">
      <c r="B305" s="376" t="s">
        <v>8</v>
      </c>
      <c r="C305" s="377"/>
      <c r="D305" s="377"/>
      <c r="E305" s="377"/>
      <c r="F305" s="377"/>
      <c r="G305" s="378" t="str">
        <f>$G$4</f>
        <v>CHAPTER C5.5</v>
      </c>
      <c r="H305" s="6"/>
    </row>
    <row r="306" spans="2:8" x14ac:dyDescent="0.6">
      <c r="B306" s="369" t="str">
        <f>ContractDescription</f>
        <v>THE CONSTRUCTION OF THE LOVU RIVER PEDESTRIAN BRIDGE NO.3383 IN THE DURBAN REGION</v>
      </c>
      <c r="C306" s="370"/>
      <c r="D306" s="370"/>
      <c r="E306" s="370"/>
      <c r="F306" s="370"/>
      <c r="G306" s="365"/>
      <c r="H306" s="8"/>
    </row>
    <row r="307" spans="2:8" x14ac:dyDescent="0.6">
      <c r="B307" s="369"/>
      <c r="C307" s="370"/>
      <c r="D307" s="370"/>
      <c r="E307" s="370"/>
      <c r="F307" s="370"/>
      <c r="G307" s="365"/>
      <c r="H307" s="8"/>
    </row>
    <row r="308" spans="2:8" x14ac:dyDescent="0.6">
      <c r="B308" s="371"/>
      <c r="C308" s="372"/>
      <c r="D308" s="372"/>
      <c r="E308" s="372"/>
      <c r="F308" s="372"/>
      <c r="G308" s="366"/>
      <c r="H308" s="8"/>
    </row>
    <row r="309" spans="2:8" s="9" customFormat="1" ht="24.95" customHeight="1" x14ac:dyDescent="0.6">
      <c r="B309" s="79" t="s">
        <v>9</v>
      </c>
      <c r="C309" s="11" t="s">
        <v>10</v>
      </c>
      <c r="D309" s="11" t="s">
        <v>11</v>
      </c>
      <c r="E309" s="11" t="s">
        <v>12</v>
      </c>
      <c r="F309" s="11" t="s">
        <v>13</v>
      </c>
      <c r="G309" s="11" t="s">
        <v>14</v>
      </c>
      <c r="H309" s="12"/>
    </row>
    <row r="310" spans="2:8" s="28" customFormat="1" ht="19.5" customHeight="1" x14ac:dyDescent="0.6">
      <c r="B310" s="85"/>
      <c r="C310" s="30" t="s">
        <v>79</v>
      </c>
      <c r="D310" s="31"/>
      <c r="E310" s="32"/>
      <c r="F310" s="31"/>
      <c r="G310" s="33">
        <f>G301</f>
        <v>0</v>
      </c>
      <c r="H310" s="34"/>
    </row>
    <row r="311" spans="2:8" x14ac:dyDescent="0.6">
      <c r="B311" s="50"/>
      <c r="C311" s="14"/>
      <c r="D311" s="22"/>
      <c r="E311" s="22"/>
      <c r="F311" s="38"/>
      <c r="G311" s="25"/>
      <c r="H311" s="41"/>
    </row>
    <row r="312" spans="2:8" ht="39" x14ac:dyDescent="0.6">
      <c r="B312" s="50" t="s">
        <v>1763</v>
      </c>
      <c r="C312" s="14" t="s">
        <v>1764</v>
      </c>
      <c r="D312" s="22"/>
      <c r="E312" s="22"/>
      <c r="F312" s="38"/>
      <c r="G312" s="25" t="str">
        <f t="shared" ref="G312:G350" si="6">IF(D312="","",E312*F312)</f>
        <v/>
      </c>
      <c r="H312" s="41"/>
    </row>
    <row r="313" spans="2:8" x14ac:dyDescent="0.6">
      <c r="B313" s="50"/>
      <c r="C313" s="14"/>
      <c r="D313" s="22"/>
      <c r="E313" s="22"/>
      <c r="F313" s="38"/>
      <c r="G313" s="25" t="str">
        <f t="shared" si="6"/>
        <v/>
      </c>
      <c r="H313" s="41"/>
    </row>
    <row r="314" spans="2:8" ht="26" x14ac:dyDescent="0.6">
      <c r="B314" s="50" t="s">
        <v>1765</v>
      </c>
      <c r="C314" s="14" t="s">
        <v>1766</v>
      </c>
      <c r="D314" s="22"/>
      <c r="E314" s="22"/>
      <c r="F314" s="38"/>
      <c r="G314" s="25" t="str">
        <f t="shared" si="6"/>
        <v/>
      </c>
      <c r="H314" s="41"/>
    </row>
    <row r="315" spans="2:8" x14ac:dyDescent="0.6">
      <c r="B315" s="50"/>
      <c r="C315" s="14"/>
      <c r="D315" s="22"/>
      <c r="E315" s="22"/>
      <c r="F315" s="38"/>
      <c r="G315" s="25" t="str">
        <f t="shared" si="6"/>
        <v/>
      </c>
      <c r="H315" s="41"/>
    </row>
    <row r="316" spans="2:8" ht="26" x14ac:dyDescent="0.6">
      <c r="B316" s="50" t="s">
        <v>109</v>
      </c>
      <c r="C316" s="14" t="s">
        <v>1726</v>
      </c>
      <c r="D316" s="22" t="s">
        <v>49</v>
      </c>
      <c r="E316" s="22"/>
      <c r="F316" s="38"/>
      <c r="G316" s="25">
        <f t="shared" si="6"/>
        <v>0</v>
      </c>
      <c r="H316" s="41"/>
    </row>
    <row r="317" spans="2:8" x14ac:dyDescent="0.6">
      <c r="B317" s="50"/>
      <c r="C317" s="14"/>
      <c r="D317" s="22"/>
      <c r="E317" s="22"/>
      <c r="F317" s="38"/>
      <c r="G317" s="25" t="str">
        <f t="shared" si="6"/>
        <v/>
      </c>
      <c r="H317" s="41"/>
    </row>
    <row r="318" spans="2:8" ht="26" x14ac:dyDescent="0.6">
      <c r="B318" s="50" t="s">
        <v>112</v>
      </c>
      <c r="C318" s="14" t="s">
        <v>1727</v>
      </c>
      <c r="D318" s="22" t="s">
        <v>49</v>
      </c>
      <c r="E318" s="22"/>
      <c r="F318" s="38"/>
      <c r="G318" s="25">
        <f t="shared" si="6"/>
        <v>0</v>
      </c>
      <c r="H318" s="41"/>
    </row>
    <row r="319" spans="2:8" x14ac:dyDescent="0.6">
      <c r="B319" s="50"/>
      <c r="C319" s="14"/>
      <c r="D319" s="22"/>
      <c r="E319" s="22"/>
      <c r="F319" s="38"/>
      <c r="G319" s="25" t="str">
        <f t="shared" si="6"/>
        <v/>
      </c>
      <c r="H319" s="41"/>
    </row>
    <row r="320" spans="2:8" ht="26" x14ac:dyDescent="0.6">
      <c r="B320" s="50" t="s">
        <v>136</v>
      </c>
      <c r="C320" s="14" t="s">
        <v>1728</v>
      </c>
      <c r="D320" s="22" t="s">
        <v>49</v>
      </c>
      <c r="E320" s="22"/>
      <c r="F320" s="38"/>
      <c r="G320" s="25">
        <f t="shared" si="6"/>
        <v>0</v>
      </c>
      <c r="H320" s="41"/>
    </row>
    <row r="321" spans="2:8" x14ac:dyDescent="0.6">
      <c r="B321" s="50"/>
      <c r="C321" s="14"/>
      <c r="D321" s="22"/>
      <c r="E321" s="22"/>
      <c r="F321" s="38"/>
      <c r="G321" s="25" t="str">
        <f t="shared" si="6"/>
        <v/>
      </c>
      <c r="H321" s="41"/>
    </row>
    <row r="322" spans="2:8" ht="26" x14ac:dyDescent="0.6">
      <c r="B322" s="50" t="s">
        <v>116</v>
      </c>
      <c r="C322" s="14" t="s">
        <v>1729</v>
      </c>
      <c r="D322" s="22" t="s">
        <v>49</v>
      </c>
      <c r="E322" s="22"/>
      <c r="F322" s="38"/>
      <c r="G322" s="25">
        <f t="shared" si="6"/>
        <v>0</v>
      </c>
      <c r="H322" s="41"/>
    </row>
    <row r="323" spans="2:8" x14ac:dyDescent="0.6">
      <c r="B323" s="50"/>
      <c r="C323" s="14"/>
      <c r="D323" s="22"/>
      <c r="E323" s="22"/>
      <c r="F323" s="38"/>
      <c r="G323" s="25" t="str">
        <f t="shared" si="6"/>
        <v/>
      </c>
      <c r="H323" s="41"/>
    </row>
    <row r="324" spans="2:8" ht="26" x14ac:dyDescent="0.6">
      <c r="B324" s="50" t="s">
        <v>1761</v>
      </c>
      <c r="C324" s="14" t="s">
        <v>1767</v>
      </c>
      <c r="D324" s="22"/>
      <c r="E324" s="22"/>
      <c r="F324" s="38"/>
      <c r="G324" s="25" t="str">
        <f t="shared" si="6"/>
        <v/>
      </c>
      <c r="H324" s="41"/>
    </row>
    <row r="325" spans="2:8" x14ac:dyDescent="0.6">
      <c r="B325" s="50"/>
      <c r="C325" s="14"/>
      <c r="D325" s="22"/>
      <c r="E325" s="22"/>
      <c r="F325" s="38"/>
      <c r="G325" s="25" t="str">
        <f t="shared" si="6"/>
        <v/>
      </c>
      <c r="H325" s="41"/>
    </row>
    <row r="326" spans="2:8" ht="26" x14ac:dyDescent="0.6">
      <c r="B326" s="50" t="s">
        <v>109</v>
      </c>
      <c r="C326" s="14" t="s">
        <v>1726</v>
      </c>
      <c r="D326" s="22" t="s">
        <v>49</v>
      </c>
      <c r="E326" s="22"/>
      <c r="F326" s="38"/>
      <c r="G326" s="25">
        <f t="shared" si="6"/>
        <v>0</v>
      </c>
      <c r="H326" s="41"/>
    </row>
    <row r="327" spans="2:8" x14ac:dyDescent="0.6">
      <c r="B327" s="50"/>
      <c r="C327" s="14"/>
      <c r="D327" s="22"/>
      <c r="E327" s="22"/>
      <c r="F327" s="38"/>
      <c r="G327" s="25" t="str">
        <f t="shared" si="6"/>
        <v/>
      </c>
      <c r="H327" s="41"/>
    </row>
    <row r="328" spans="2:8" ht="26" x14ac:dyDescent="0.6">
      <c r="B328" s="50" t="s">
        <v>112</v>
      </c>
      <c r="C328" s="14" t="s">
        <v>1727</v>
      </c>
      <c r="D328" s="22" t="s">
        <v>49</v>
      </c>
      <c r="E328" s="22"/>
      <c r="F328" s="38"/>
      <c r="G328" s="25">
        <f t="shared" si="6"/>
        <v>0</v>
      </c>
      <c r="H328" s="41"/>
    </row>
    <row r="329" spans="2:8" x14ac:dyDescent="0.6">
      <c r="B329" s="50"/>
      <c r="C329" s="14"/>
      <c r="D329" s="22"/>
      <c r="E329" s="22"/>
      <c r="F329" s="38"/>
      <c r="G329" s="25" t="str">
        <f t="shared" si="6"/>
        <v/>
      </c>
      <c r="H329" s="41"/>
    </row>
    <row r="330" spans="2:8" ht="26" x14ac:dyDescent="0.6">
      <c r="B330" s="50" t="s">
        <v>136</v>
      </c>
      <c r="C330" s="14" t="s">
        <v>1728</v>
      </c>
      <c r="D330" s="22" t="s">
        <v>49</v>
      </c>
      <c r="E330" s="22"/>
      <c r="F330" s="38"/>
      <c r="G330" s="25">
        <f t="shared" si="6"/>
        <v>0</v>
      </c>
      <c r="H330" s="41"/>
    </row>
    <row r="331" spans="2:8" x14ac:dyDescent="0.6">
      <c r="B331" s="50"/>
      <c r="C331" s="14"/>
      <c r="D331" s="22"/>
      <c r="E331" s="22"/>
      <c r="F331" s="38"/>
      <c r="G331" s="25" t="str">
        <f t="shared" si="6"/>
        <v/>
      </c>
      <c r="H331" s="41"/>
    </row>
    <row r="332" spans="2:8" ht="26" x14ac:dyDescent="0.6">
      <c r="B332" s="50" t="s">
        <v>116</v>
      </c>
      <c r="C332" s="14" t="s">
        <v>1729</v>
      </c>
      <c r="D332" s="22" t="s">
        <v>49</v>
      </c>
      <c r="E332" s="22"/>
      <c r="F332" s="38"/>
      <c r="G332" s="25">
        <f t="shared" si="6"/>
        <v>0</v>
      </c>
      <c r="H332" s="41"/>
    </row>
    <row r="333" spans="2:8" x14ac:dyDescent="0.6">
      <c r="B333" s="50"/>
      <c r="C333" s="14"/>
      <c r="D333" s="22"/>
      <c r="E333" s="22"/>
      <c r="F333" s="38"/>
      <c r="G333" s="25" t="str">
        <f t="shared" si="6"/>
        <v/>
      </c>
      <c r="H333" s="41"/>
    </row>
    <row r="334" spans="2:8" ht="26" x14ac:dyDescent="0.6">
      <c r="B334" s="50" t="s">
        <v>1762</v>
      </c>
      <c r="C334" s="14" t="s">
        <v>1768</v>
      </c>
      <c r="D334" s="22"/>
      <c r="E334" s="22"/>
      <c r="F334" s="38"/>
      <c r="G334" s="25" t="str">
        <f t="shared" si="6"/>
        <v/>
      </c>
      <c r="H334" s="41"/>
    </row>
    <row r="335" spans="2:8" x14ac:dyDescent="0.6">
      <c r="B335" s="50"/>
      <c r="C335" s="14"/>
      <c r="D335" s="22"/>
      <c r="E335" s="22"/>
      <c r="F335" s="38"/>
      <c r="G335" s="25" t="str">
        <f t="shared" si="6"/>
        <v/>
      </c>
      <c r="H335" s="41"/>
    </row>
    <row r="336" spans="2:8" ht="26" x14ac:dyDescent="0.6">
      <c r="B336" s="50" t="s">
        <v>109</v>
      </c>
      <c r="C336" s="14" t="s">
        <v>1726</v>
      </c>
      <c r="D336" s="22" t="s">
        <v>49</v>
      </c>
      <c r="E336" s="22"/>
      <c r="F336" s="38"/>
      <c r="G336" s="25">
        <f t="shared" si="6"/>
        <v>0</v>
      </c>
      <c r="H336" s="41"/>
    </row>
    <row r="337" spans="2:8" x14ac:dyDescent="0.6">
      <c r="B337" s="50"/>
      <c r="C337" s="14"/>
      <c r="D337" s="22"/>
      <c r="E337" s="22"/>
      <c r="F337" s="38"/>
      <c r="G337" s="25" t="str">
        <f t="shared" si="6"/>
        <v/>
      </c>
      <c r="H337" s="41"/>
    </row>
    <row r="338" spans="2:8" ht="26" x14ac:dyDescent="0.6">
      <c r="B338" s="50" t="s">
        <v>112</v>
      </c>
      <c r="C338" s="14" t="s">
        <v>1727</v>
      </c>
      <c r="D338" s="22" t="s">
        <v>49</v>
      </c>
      <c r="E338" s="22"/>
      <c r="F338" s="38"/>
      <c r="G338" s="25">
        <f t="shared" si="6"/>
        <v>0</v>
      </c>
      <c r="H338" s="41"/>
    </row>
    <row r="339" spans="2:8" x14ac:dyDescent="0.6">
      <c r="B339" s="50"/>
      <c r="C339" s="14"/>
      <c r="D339" s="22"/>
      <c r="E339" s="22"/>
      <c r="F339" s="38"/>
      <c r="G339" s="25" t="str">
        <f t="shared" si="6"/>
        <v/>
      </c>
      <c r="H339" s="41"/>
    </row>
    <row r="340" spans="2:8" ht="26" x14ac:dyDescent="0.6">
      <c r="B340" s="50" t="s">
        <v>136</v>
      </c>
      <c r="C340" s="14" t="s">
        <v>1728</v>
      </c>
      <c r="D340" s="22" t="s">
        <v>49</v>
      </c>
      <c r="E340" s="22"/>
      <c r="F340" s="38"/>
      <c r="G340" s="25">
        <f t="shared" si="6"/>
        <v>0</v>
      </c>
      <c r="H340" s="41"/>
    </row>
    <row r="341" spans="2:8" x14ac:dyDescent="0.6">
      <c r="B341" s="50"/>
      <c r="C341" s="14"/>
      <c r="D341" s="22"/>
      <c r="E341" s="22"/>
      <c r="F341" s="38"/>
      <c r="G341" s="25" t="str">
        <f t="shared" si="6"/>
        <v/>
      </c>
      <c r="H341" s="41"/>
    </row>
    <row r="342" spans="2:8" ht="26" x14ac:dyDescent="0.6">
      <c r="B342" s="50" t="s">
        <v>116</v>
      </c>
      <c r="C342" s="14" t="s">
        <v>1729</v>
      </c>
      <c r="D342" s="22" t="s">
        <v>49</v>
      </c>
      <c r="E342" s="22"/>
      <c r="F342" s="38"/>
      <c r="G342" s="25">
        <f t="shared" si="6"/>
        <v>0</v>
      </c>
      <c r="H342" s="41"/>
    </row>
    <row r="343" spans="2:8" x14ac:dyDescent="0.6">
      <c r="B343" s="50"/>
      <c r="C343" s="14"/>
      <c r="D343" s="22"/>
      <c r="E343" s="22"/>
      <c r="F343" s="38"/>
      <c r="G343" s="25" t="str">
        <f t="shared" si="6"/>
        <v/>
      </c>
      <c r="H343" s="41"/>
    </row>
    <row r="344" spans="2:8" x14ac:dyDescent="0.6">
      <c r="B344" s="50" t="s">
        <v>1769</v>
      </c>
      <c r="C344" s="14" t="s">
        <v>1770</v>
      </c>
      <c r="D344" s="22"/>
      <c r="E344" s="22"/>
      <c r="F344" s="38"/>
      <c r="G344" s="25" t="str">
        <f t="shared" si="6"/>
        <v/>
      </c>
      <c r="H344" s="41"/>
    </row>
    <row r="345" spans="2:8" x14ac:dyDescent="0.6">
      <c r="B345" s="50"/>
      <c r="C345" s="14"/>
      <c r="D345" s="22"/>
      <c r="E345" s="22"/>
      <c r="F345" s="38"/>
      <c r="G345" s="25" t="str">
        <f t="shared" si="6"/>
        <v/>
      </c>
      <c r="H345" s="41"/>
    </row>
    <row r="346" spans="2:8" ht="15.5" x14ac:dyDescent="0.6">
      <c r="B346" s="50" t="s">
        <v>1771</v>
      </c>
      <c r="C346" s="14" t="s">
        <v>1772</v>
      </c>
      <c r="D346" s="22" t="s">
        <v>49</v>
      </c>
      <c r="E346" s="22"/>
      <c r="F346" s="38"/>
      <c r="G346" s="25">
        <f t="shared" si="6"/>
        <v>0</v>
      </c>
      <c r="H346" s="41"/>
    </row>
    <row r="347" spans="2:8" x14ac:dyDescent="0.6">
      <c r="B347" s="50"/>
      <c r="C347" s="14"/>
      <c r="D347" s="22"/>
      <c r="E347" s="22"/>
      <c r="F347" s="38"/>
      <c r="G347" s="25" t="str">
        <f t="shared" si="6"/>
        <v/>
      </c>
      <c r="H347" s="41"/>
    </row>
    <row r="348" spans="2:8" ht="15.5" x14ac:dyDescent="0.6">
      <c r="B348" s="50" t="s">
        <v>1773</v>
      </c>
      <c r="C348" s="14" t="s">
        <v>1774</v>
      </c>
      <c r="D348" s="22" t="s">
        <v>49</v>
      </c>
      <c r="E348" s="22"/>
      <c r="F348" s="38"/>
      <c r="G348" s="25">
        <f t="shared" si="6"/>
        <v>0</v>
      </c>
      <c r="H348" s="41"/>
    </row>
    <row r="349" spans="2:8" x14ac:dyDescent="0.6">
      <c r="B349" s="50"/>
      <c r="C349" s="14"/>
      <c r="D349" s="22"/>
      <c r="E349" s="22"/>
      <c r="F349" s="38"/>
      <c r="G349" s="25" t="str">
        <f t="shared" si="6"/>
        <v/>
      </c>
      <c r="H349" s="41"/>
    </row>
    <row r="350" spans="2:8" ht="15.5" x14ac:dyDescent="0.6">
      <c r="B350" s="50" t="s">
        <v>1775</v>
      </c>
      <c r="C350" s="14" t="s">
        <v>1776</v>
      </c>
      <c r="D350" s="22" t="s">
        <v>49</v>
      </c>
      <c r="E350" s="22"/>
      <c r="F350" s="38"/>
      <c r="G350" s="25">
        <f t="shared" si="6"/>
        <v>0</v>
      </c>
      <c r="H350" s="41"/>
    </row>
    <row r="351" spans="2:8" x14ac:dyDescent="0.6">
      <c r="B351" s="50"/>
      <c r="C351" s="14"/>
      <c r="D351" s="22"/>
      <c r="E351" s="22"/>
      <c r="F351" s="38"/>
      <c r="G351" s="25"/>
      <c r="H351" s="41"/>
    </row>
    <row r="352" spans="2:8" x14ac:dyDescent="0.6">
      <c r="B352" s="50"/>
      <c r="C352" s="14"/>
      <c r="D352" s="22"/>
      <c r="E352" s="22"/>
      <c r="F352" s="38"/>
      <c r="G352" s="25"/>
      <c r="H352" s="41"/>
    </row>
    <row r="353" spans="2:8" x14ac:dyDescent="0.6">
      <c r="B353" s="50"/>
      <c r="C353" s="14"/>
      <c r="D353" s="22"/>
      <c r="E353" s="22"/>
      <c r="F353" s="38"/>
      <c r="G353" s="25"/>
      <c r="H353" s="41"/>
    </row>
    <row r="354" spans="2:8" x14ac:dyDescent="0.6">
      <c r="B354" s="50"/>
      <c r="C354" s="14"/>
      <c r="D354" s="22"/>
      <c r="E354" s="22"/>
      <c r="F354" s="38"/>
      <c r="G354" s="25"/>
      <c r="H354" s="41"/>
    </row>
    <row r="355" spans="2:8" x14ac:dyDescent="0.6">
      <c r="B355" s="50"/>
      <c r="C355" s="14"/>
      <c r="D355" s="22"/>
      <c r="E355" s="22"/>
      <c r="F355" s="38"/>
      <c r="G355" s="25"/>
      <c r="H355" s="41"/>
    </row>
    <row r="356" spans="2:8" x14ac:dyDescent="0.6">
      <c r="B356" s="50"/>
      <c r="C356" s="14"/>
      <c r="D356" s="22"/>
      <c r="E356" s="22"/>
      <c r="F356" s="38"/>
      <c r="G356" s="25"/>
      <c r="H356" s="41"/>
    </row>
    <row r="357" spans="2:8" x14ac:dyDescent="0.6">
      <c r="B357" s="50"/>
      <c r="C357" s="14"/>
      <c r="D357" s="22"/>
      <c r="E357" s="22"/>
      <c r="F357" s="38"/>
      <c r="G357" s="25" t="str">
        <f>IF(D357="","",E357*F357)</f>
        <v/>
      </c>
      <c r="H357" s="41"/>
    </row>
    <row r="358" spans="2:8" x14ac:dyDescent="0.6">
      <c r="B358" s="50"/>
      <c r="C358" s="14"/>
      <c r="D358" s="22"/>
      <c r="E358" s="22"/>
      <c r="F358" s="38"/>
      <c r="G358" s="25"/>
      <c r="H358" s="41"/>
    </row>
    <row r="359" spans="2:8" x14ac:dyDescent="0.6">
      <c r="B359" s="50"/>
      <c r="C359" s="14"/>
      <c r="D359" s="22"/>
      <c r="E359" s="22"/>
      <c r="F359" s="38"/>
      <c r="G359" s="25"/>
      <c r="H359" s="41"/>
    </row>
    <row r="360" spans="2:8" x14ac:dyDescent="0.6">
      <c r="B360" s="50"/>
      <c r="C360" s="14"/>
      <c r="D360" s="22"/>
      <c r="E360" s="22"/>
      <c r="F360" s="38"/>
      <c r="G360" s="25"/>
      <c r="H360" s="41"/>
    </row>
    <row r="361" spans="2:8" x14ac:dyDescent="0.6">
      <c r="B361" s="50"/>
      <c r="C361" s="14"/>
      <c r="D361" s="22"/>
      <c r="E361" s="22"/>
      <c r="F361" s="38"/>
      <c r="G361" s="25"/>
      <c r="H361" s="41"/>
    </row>
    <row r="362" spans="2:8" s="28" customFormat="1" ht="19.5" customHeight="1" x14ac:dyDescent="0.6">
      <c r="B362" s="154" t="str">
        <f>$B$10</f>
        <v>C5.5</v>
      </c>
      <c r="C362" s="30" t="s">
        <v>78</v>
      </c>
      <c r="D362" s="31"/>
      <c r="E362" s="32"/>
      <c r="F362" s="31"/>
      <c r="G362" s="33">
        <f>SUM(G310:G361)</f>
        <v>0</v>
      </c>
      <c r="H362" s="34"/>
    </row>
    <row r="363" spans="2:8" x14ac:dyDescent="0.6">
      <c r="B363" s="367" t="str">
        <f>Client1</f>
        <v>Province of KwaZulu-Natal</v>
      </c>
      <c r="C363" s="367"/>
      <c r="D363" s="367"/>
      <c r="E363" s="365" t="str">
        <f>"Contract No. "&amp;ContractNo</f>
        <v>Contract No. ZNB00904/00000/00/HOD/INF/21/T</v>
      </c>
      <c r="F363" s="365"/>
      <c r="G363" s="365"/>
    </row>
    <row r="364" spans="2:8" x14ac:dyDescent="0.6">
      <c r="B364" s="367" t="str">
        <f>Client2</f>
        <v>Department of Transport</v>
      </c>
      <c r="C364" s="367"/>
      <c r="D364" s="367"/>
      <c r="E364" s="365"/>
      <c r="F364" s="365"/>
      <c r="G364" s="365"/>
    </row>
    <row r="365" spans="2:8" x14ac:dyDescent="0.6">
      <c r="B365" s="368"/>
      <c r="C365" s="368"/>
      <c r="D365" s="368"/>
      <c r="E365" s="366"/>
      <c r="F365" s="366"/>
      <c r="G365" s="366"/>
    </row>
    <row r="366" spans="2:8" x14ac:dyDescent="0.6">
      <c r="B366" s="376" t="s">
        <v>8</v>
      </c>
      <c r="C366" s="377"/>
      <c r="D366" s="377"/>
      <c r="E366" s="377"/>
      <c r="F366" s="377"/>
      <c r="G366" s="378" t="str">
        <f>$G$4</f>
        <v>CHAPTER C5.5</v>
      </c>
      <c r="H366" s="6"/>
    </row>
    <row r="367" spans="2:8" x14ac:dyDescent="0.6">
      <c r="B367" s="369" t="str">
        <f>ContractDescription</f>
        <v>THE CONSTRUCTION OF THE LOVU RIVER PEDESTRIAN BRIDGE NO.3383 IN THE DURBAN REGION</v>
      </c>
      <c r="C367" s="370"/>
      <c r="D367" s="370"/>
      <c r="E367" s="370"/>
      <c r="F367" s="370"/>
      <c r="G367" s="365"/>
      <c r="H367" s="8"/>
    </row>
    <row r="368" spans="2:8" x14ac:dyDescent="0.6">
      <c r="B368" s="369"/>
      <c r="C368" s="370"/>
      <c r="D368" s="370"/>
      <c r="E368" s="370"/>
      <c r="F368" s="370"/>
      <c r="G368" s="365"/>
      <c r="H368" s="8"/>
    </row>
    <row r="369" spans="2:8" x14ac:dyDescent="0.6">
      <c r="B369" s="371"/>
      <c r="C369" s="372"/>
      <c r="D369" s="372"/>
      <c r="E369" s="372"/>
      <c r="F369" s="372"/>
      <c r="G369" s="366"/>
      <c r="H369" s="8"/>
    </row>
    <row r="370" spans="2:8" s="9" customFormat="1" ht="24.95" customHeight="1" x14ac:dyDescent="0.6">
      <c r="B370" s="79" t="s">
        <v>9</v>
      </c>
      <c r="C370" s="11" t="s">
        <v>10</v>
      </c>
      <c r="D370" s="11" t="s">
        <v>11</v>
      </c>
      <c r="E370" s="11" t="s">
        <v>12</v>
      </c>
      <c r="F370" s="11" t="s">
        <v>13</v>
      </c>
      <c r="G370" s="11" t="s">
        <v>14</v>
      </c>
      <c r="H370" s="12"/>
    </row>
    <row r="371" spans="2:8" s="28" customFormat="1" ht="19.5" customHeight="1" x14ac:dyDescent="0.6">
      <c r="B371" s="85"/>
      <c r="C371" s="30" t="s">
        <v>79</v>
      </c>
      <c r="D371" s="31"/>
      <c r="E371" s="32"/>
      <c r="F371" s="31"/>
      <c r="G371" s="33">
        <f>G362</f>
        <v>0</v>
      </c>
      <c r="H371" s="34"/>
    </row>
    <row r="372" spans="2:8" x14ac:dyDescent="0.6">
      <c r="B372" s="50"/>
      <c r="C372" s="14"/>
      <c r="D372" s="22"/>
      <c r="E372" s="22"/>
      <c r="F372" s="38"/>
      <c r="G372" s="25"/>
      <c r="H372" s="41"/>
    </row>
    <row r="373" spans="2:8" x14ac:dyDescent="0.6">
      <c r="B373" s="50" t="s">
        <v>1777</v>
      </c>
      <c r="C373" s="14" t="s">
        <v>1778</v>
      </c>
      <c r="D373" s="22"/>
      <c r="E373" s="22"/>
      <c r="F373" s="38"/>
      <c r="G373" s="25" t="str">
        <f t="shared" ref="G373:G416" si="7">IF(D373="","",E373*F373)</f>
        <v/>
      </c>
      <c r="H373" s="41"/>
    </row>
    <row r="374" spans="2:8" x14ac:dyDescent="0.6">
      <c r="B374" s="50"/>
      <c r="C374" s="14"/>
      <c r="D374" s="22"/>
      <c r="E374" s="22"/>
      <c r="F374" s="38"/>
      <c r="G374" s="25" t="str">
        <f t="shared" si="7"/>
        <v/>
      </c>
      <c r="H374" s="41"/>
    </row>
    <row r="375" spans="2:8" x14ac:dyDescent="0.6">
      <c r="B375" s="50" t="s">
        <v>1779</v>
      </c>
      <c r="C375" s="14" t="s">
        <v>1780</v>
      </c>
      <c r="D375" s="22"/>
      <c r="E375" s="22"/>
      <c r="F375" s="38"/>
      <c r="G375" s="25" t="str">
        <f t="shared" si="7"/>
        <v/>
      </c>
      <c r="H375" s="41"/>
    </row>
    <row r="376" spans="2:8" x14ac:dyDescent="0.6">
      <c r="B376" s="50"/>
      <c r="C376" s="14"/>
      <c r="D376" s="22"/>
      <c r="E376" s="22"/>
      <c r="F376" s="38"/>
      <c r="G376" s="25" t="str">
        <f t="shared" si="7"/>
        <v/>
      </c>
      <c r="H376" s="41"/>
    </row>
    <row r="377" spans="2:8" ht="15.5" x14ac:dyDescent="0.6">
      <c r="B377" s="50" t="s">
        <v>109</v>
      </c>
      <c r="C377" s="14" t="s">
        <v>1781</v>
      </c>
      <c r="D377" s="22" t="s">
        <v>172</v>
      </c>
      <c r="E377" s="22"/>
      <c r="F377" s="38"/>
      <c r="G377" s="25">
        <f t="shared" si="7"/>
        <v>0</v>
      </c>
      <c r="H377" s="41"/>
    </row>
    <row r="378" spans="2:8" x14ac:dyDescent="0.6">
      <c r="B378" s="50"/>
      <c r="C378" s="14"/>
      <c r="D378" s="22"/>
      <c r="E378" s="22"/>
      <c r="F378" s="38"/>
      <c r="G378" s="25" t="str">
        <f t="shared" si="7"/>
        <v/>
      </c>
      <c r="H378" s="41"/>
    </row>
    <row r="379" spans="2:8" ht="15.5" x14ac:dyDescent="0.6">
      <c r="B379" s="50" t="s">
        <v>112</v>
      </c>
      <c r="C379" s="14" t="s">
        <v>1782</v>
      </c>
      <c r="D379" s="22" t="s">
        <v>172</v>
      </c>
      <c r="E379" s="22"/>
      <c r="F379" s="38"/>
      <c r="G379" s="25">
        <f t="shared" si="7"/>
        <v>0</v>
      </c>
      <c r="H379" s="41"/>
    </row>
    <row r="380" spans="2:8" x14ac:dyDescent="0.6">
      <c r="B380" s="50"/>
      <c r="C380" s="14"/>
      <c r="D380" s="22"/>
      <c r="E380" s="22"/>
      <c r="F380" s="38"/>
      <c r="G380" s="25" t="str">
        <f t="shared" si="7"/>
        <v/>
      </c>
      <c r="H380" s="41"/>
    </row>
    <row r="381" spans="2:8" x14ac:dyDescent="0.6">
      <c r="B381" s="50" t="s">
        <v>1783</v>
      </c>
      <c r="C381" s="14" t="s">
        <v>1784</v>
      </c>
      <c r="D381" s="22"/>
      <c r="E381" s="22"/>
      <c r="F381" s="38"/>
      <c r="G381" s="25" t="str">
        <f t="shared" si="7"/>
        <v/>
      </c>
      <c r="H381" s="41"/>
    </row>
    <row r="382" spans="2:8" x14ac:dyDescent="0.6">
      <c r="B382" s="50"/>
      <c r="C382" s="14"/>
      <c r="D382" s="22"/>
      <c r="E382" s="22"/>
      <c r="F382" s="38"/>
      <c r="G382" s="25" t="str">
        <f t="shared" si="7"/>
        <v/>
      </c>
      <c r="H382" s="41"/>
    </row>
    <row r="383" spans="2:8" ht="15.5" x14ac:dyDescent="0.6">
      <c r="B383" s="50" t="s">
        <v>109</v>
      </c>
      <c r="C383" s="14" t="s">
        <v>1781</v>
      </c>
      <c r="D383" s="22" t="s">
        <v>172</v>
      </c>
      <c r="E383" s="22"/>
      <c r="F383" s="38"/>
      <c r="G383" s="25">
        <f t="shared" si="7"/>
        <v>0</v>
      </c>
      <c r="H383" s="41"/>
    </row>
    <row r="384" spans="2:8" x14ac:dyDescent="0.6">
      <c r="B384" s="50"/>
      <c r="C384" s="14"/>
      <c r="D384" s="22"/>
      <c r="E384" s="22"/>
      <c r="F384" s="38"/>
      <c r="G384" s="25" t="str">
        <f t="shared" si="7"/>
        <v/>
      </c>
      <c r="H384" s="41"/>
    </row>
    <row r="385" spans="2:8" ht="15.5" x14ac:dyDescent="0.6">
      <c r="B385" s="50" t="s">
        <v>112</v>
      </c>
      <c r="C385" s="14" t="s">
        <v>1782</v>
      </c>
      <c r="D385" s="22" t="s">
        <v>172</v>
      </c>
      <c r="E385" s="22"/>
      <c r="F385" s="38"/>
      <c r="G385" s="25">
        <f t="shared" si="7"/>
        <v>0</v>
      </c>
      <c r="H385" s="41"/>
    </row>
    <row r="386" spans="2:8" x14ac:dyDescent="0.6">
      <c r="B386" s="50"/>
      <c r="C386" s="14"/>
      <c r="D386" s="22"/>
      <c r="E386" s="22"/>
      <c r="F386" s="38"/>
      <c r="G386" s="25" t="str">
        <f t="shared" si="7"/>
        <v/>
      </c>
      <c r="H386" s="41"/>
    </row>
    <row r="387" spans="2:8" x14ac:dyDescent="0.6">
      <c r="B387" s="50" t="s">
        <v>1785</v>
      </c>
      <c r="C387" s="14" t="s">
        <v>1786</v>
      </c>
      <c r="D387" s="22" t="s">
        <v>1240</v>
      </c>
      <c r="E387" s="22"/>
      <c r="F387" s="38"/>
      <c r="G387" s="25">
        <f t="shared" si="7"/>
        <v>0</v>
      </c>
      <c r="H387" s="41"/>
    </row>
    <row r="388" spans="2:8" x14ac:dyDescent="0.6">
      <c r="B388" s="50"/>
      <c r="C388" s="14"/>
      <c r="D388" s="22"/>
      <c r="E388" s="22"/>
      <c r="F388" s="38"/>
      <c r="G388" s="25" t="str">
        <f t="shared" si="7"/>
        <v/>
      </c>
      <c r="H388" s="41"/>
    </row>
    <row r="389" spans="2:8" ht="26" x14ac:dyDescent="0.6">
      <c r="B389" s="50" t="s">
        <v>1787</v>
      </c>
      <c r="C389" s="14" t="s">
        <v>1788</v>
      </c>
      <c r="D389" s="22"/>
      <c r="E389" s="22"/>
      <c r="F389" s="38"/>
      <c r="G389" s="25" t="str">
        <f t="shared" si="7"/>
        <v/>
      </c>
      <c r="H389" s="41"/>
    </row>
    <row r="390" spans="2:8" x14ac:dyDescent="0.6">
      <c r="B390" s="50"/>
      <c r="C390" s="14"/>
      <c r="D390" s="22"/>
      <c r="E390" s="22"/>
      <c r="F390" s="38"/>
      <c r="G390" s="25" t="str">
        <f t="shared" si="7"/>
        <v/>
      </c>
      <c r="H390" s="41"/>
    </row>
    <row r="391" spans="2:8" x14ac:dyDescent="0.6">
      <c r="B391" s="50" t="s">
        <v>1789</v>
      </c>
      <c r="C391" s="14" t="s">
        <v>1790</v>
      </c>
      <c r="D391" s="22"/>
      <c r="E391" s="22"/>
      <c r="F391" s="38"/>
      <c r="G391" s="25" t="str">
        <f t="shared" si="7"/>
        <v/>
      </c>
      <c r="H391" s="41"/>
    </row>
    <row r="392" spans="2:8" x14ac:dyDescent="0.6">
      <c r="B392" s="50"/>
      <c r="C392" s="14"/>
      <c r="D392" s="22"/>
      <c r="E392" s="22"/>
      <c r="F392" s="38"/>
      <c r="G392" s="25" t="str">
        <f t="shared" si="7"/>
        <v/>
      </c>
      <c r="H392" s="41"/>
    </row>
    <row r="393" spans="2:8" x14ac:dyDescent="0.6">
      <c r="B393" s="50" t="s">
        <v>109</v>
      </c>
      <c r="C393" s="14" t="s">
        <v>1791</v>
      </c>
      <c r="D393" s="22"/>
      <c r="E393" s="22"/>
      <c r="F393" s="38"/>
      <c r="G393" s="25" t="str">
        <f t="shared" si="7"/>
        <v/>
      </c>
      <c r="H393" s="41"/>
    </row>
    <row r="394" spans="2:8" x14ac:dyDescent="0.6">
      <c r="B394" s="50"/>
      <c r="C394" s="14"/>
      <c r="D394" s="22"/>
      <c r="E394" s="22"/>
      <c r="F394" s="38"/>
      <c r="G394" s="25" t="str">
        <f t="shared" si="7"/>
        <v/>
      </c>
      <c r="H394" s="41"/>
    </row>
    <row r="395" spans="2:8" ht="28.5" x14ac:dyDescent="0.6">
      <c r="B395" s="50" t="s">
        <v>1452</v>
      </c>
      <c r="C395" s="14" t="s">
        <v>1792</v>
      </c>
      <c r="D395" s="22" t="s">
        <v>49</v>
      </c>
      <c r="E395" s="22"/>
      <c r="F395" s="38"/>
      <c r="G395" s="25">
        <f t="shared" si="7"/>
        <v>0</v>
      </c>
      <c r="H395" s="41"/>
    </row>
    <row r="396" spans="2:8" x14ac:dyDescent="0.6">
      <c r="B396" s="50"/>
      <c r="C396" s="14"/>
      <c r="D396" s="22"/>
      <c r="E396" s="22"/>
      <c r="F396" s="38"/>
      <c r="G396" s="25" t="str">
        <f t="shared" si="7"/>
        <v/>
      </c>
      <c r="H396" s="41"/>
    </row>
    <row r="397" spans="2:8" ht="28.5" x14ac:dyDescent="0.6">
      <c r="B397" s="50" t="s">
        <v>1454</v>
      </c>
      <c r="C397" s="14" t="s">
        <v>1793</v>
      </c>
      <c r="D397" s="22" t="s">
        <v>49</v>
      </c>
      <c r="E397" s="22"/>
      <c r="F397" s="38"/>
      <c r="G397" s="25">
        <f t="shared" si="7"/>
        <v>0</v>
      </c>
      <c r="H397" s="41"/>
    </row>
    <row r="398" spans="2:8" x14ac:dyDescent="0.6">
      <c r="B398" s="50"/>
      <c r="C398" s="14"/>
      <c r="D398" s="22"/>
      <c r="E398" s="22"/>
      <c r="F398" s="38"/>
      <c r="G398" s="25" t="str">
        <f t="shared" si="7"/>
        <v/>
      </c>
      <c r="H398" s="41"/>
    </row>
    <row r="399" spans="2:8" ht="28.5" x14ac:dyDescent="0.6">
      <c r="B399" s="50" t="s">
        <v>1456</v>
      </c>
      <c r="C399" s="14" t="s">
        <v>1794</v>
      </c>
      <c r="D399" s="22" t="s">
        <v>49</v>
      </c>
      <c r="E399" s="22"/>
      <c r="F399" s="38"/>
      <c r="G399" s="25">
        <f t="shared" si="7"/>
        <v>0</v>
      </c>
      <c r="H399" s="41"/>
    </row>
    <row r="400" spans="2:8" x14ac:dyDescent="0.6">
      <c r="B400" s="50"/>
      <c r="C400" s="14"/>
      <c r="D400" s="22"/>
      <c r="E400" s="22"/>
      <c r="F400" s="38"/>
      <c r="G400" s="25" t="str">
        <f t="shared" si="7"/>
        <v/>
      </c>
      <c r="H400" s="41"/>
    </row>
    <row r="401" spans="2:8" x14ac:dyDescent="0.6">
      <c r="B401" s="50" t="s">
        <v>112</v>
      </c>
      <c r="C401" s="14" t="s">
        <v>1795</v>
      </c>
      <c r="D401" s="22"/>
      <c r="E401" s="22"/>
      <c r="F401" s="38"/>
      <c r="G401" s="25" t="str">
        <f t="shared" si="7"/>
        <v/>
      </c>
      <c r="H401" s="41"/>
    </row>
    <row r="402" spans="2:8" x14ac:dyDescent="0.6">
      <c r="B402" s="50"/>
      <c r="C402" s="14"/>
      <c r="D402" s="22"/>
      <c r="E402" s="22"/>
      <c r="F402" s="38"/>
      <c r="G402" s="25" t="str">
        <f t="shared" si="7"/>
        <v/>
      </c>
      <c r="H402" s="41"/>
    </row>
    <row r="403" spans="2:8" ht="28.5" x14ac:dyDescent="0.6">
      <c r="B403" s="50" t="s">
        <v>1796</v>
      </c>
      <c r="C403" s="14" t="s">
        <v>1792</v>
      </c>
      <c r="D403" s="22" t="s">
        <v>49</v>
      </c>
      <c r="E403" s="22"/>
      <c r="F403" s="38"/>
      <c r="G403" s="25">
        <f t="shared" si="7"/>
        <v>0</v>
      </c>
      <c r="H403" s="41"/>
    </row>
    <row r="404" spans="2:8" x14ac:dyDescent="0.6">
      <c r="B404" s="50"/>
      <c r="C404" s="14"/>
      <c r="D404" s="22"/>
      <c r="E404" s="22"/>
      <c r="F404" s="38"/>
      <c r="G404" s="25" t="str">
        <f t="shared" si="7"/>
        <v/>
      </c>
      <c r="H404" s="41"/>
    </row>
    <row r="405" spans="2:8" ht="28.5" x14ac:dyDescent="0.6">
      <c r="B405" s="50" t="s">
        <v>1797</v>
      </c>
      <c r="C405" s="14" t="s">
        <v>1793</v>
      </c>
      <c r="D405" s="22" t="s">
        <v>49</v>
      </c>
      <c r="E405" s="22"/>
      <c r="F405" s="38"/>
      <c r="G405" s="25">
        <f t="shared" si="7"/>
        <v>0</v>
      </c>
      <c r="H405" s="41"/>
    </row>
    <row r="406" spans="2:8" x14ac:dyDescent="0.6">
      <c r="B406" s="50"/>
      <c r="C406" s="14"/>
      <c r="D406" s="22"/>
      <c r="E406" s="22"/>
      <c r="F406" s="38"/>
      <c r="G406" s="25" t="str">
        <f t="shared" si="7"/>
        <v/>
      </c>
      <c r="H406" s="41"/>
    </row>
    <row r="407" spans="2:8" ht="28.5" x14ac:dyDescent="0.6">
      <c r="B407" s="50" t="s">
        <v>1798</v>
      </c>
      <c r="C407" s="14" t="s">
        <v>1794</v>
      </c>
      <c r="D407" s="22" t="s">
        <v>49</v>
      </c>
      <c r="E407" s="22"/>
      <c r="F407" s="38"/>
      <c r="G407" s="25">
        <f t="shared" si="7"/>
        <v>0</v>
      </c>
      <c r="H407" s="41"/>
    </row>
    <row r="408" spans="2:8" x14ac:dyDescent="0.6">
      <c r="B408" s="50"/>
      <c r="C408" s="14"/>
      <c r="D408" s="22"/>
      <c r="E408" s="22"/>
      <c r="F408" s="38"/>
      <c r="G408" s="25" t="str">
        <f t="shared" si="7"/>
        <v/>
      </c>
      <c r="H408" s="41"/>
    </row>
    <row r="409" spans="2:8" x14ac:dyDescent="0.6">
      <c r="B409" s="50" t="s">
        <v>136</v>
      </c>
      <c r="C409" s="14" t="s">
        <v>1799</v>
      </c>
      <c r="D409" s="22"/>
      <c r="E409" s="22"/>
      <c r="F409" s="38"/>
      <c r="G409" s="25" t="str">
        <f t="shared" si="7"/>
        <v/>
      </c>
      <c r="H409" s="41"/>
    </row>
    <row r="410" spans="2:8" x14ac:dyDescent="0.6">
      <c r="B410" s="50"/>
      <c r="C410" s="14"/>
      <c r="D410" s="22"/>
      <c r="E410" s="22"/>
      <c r="F410" s="38"/>
      <c r="G410" s="25" t="str">
        <f t="shared" si="7"/>
        <v/>
      </c>
      <c r="H410" s="41"/>
    </row>
    <row r="411" spans="2:8" ht="28.5" x14ac:dyDescent="0.6">
      <c r="B411" s="50" t="s">
        <v>1800</v>
      </c>
      <c r="C411" s="14" t="s">
        <v>1792</v>
      </c>
      <c r="D411" s="22" t="s">
        <v>49</v>
      </c>
      <c r="E411" s="22"/>
      <c r="F411" s="38"/>
      <c r="G411" s="25">
        <f t="shared" si="7"/>
        <v>0</v>
      </c>
      <c r="H411" s="41"/>
    </row>
    <row r="412" spans="2:8" x14ac:dyDescent="0.6">
      <c r="B412" s="50"/>
      <c r="C412" s="14"/>
      <c r="D412" s="22"/>
      <c r="E412" s="22"/>
      <c r="F412" s="38"/>
      <c r="G412" s="25" t="str">
        <f t="shared" si="7"/>
        <v/>
      </c>
      <c r="H412" s="41"/>
    </row>
    <row r="413" spans="2:8" ht="28.5" x14ac:dyDescent="0.6">
      <c r="B413" s="50" t="s">
        <v>1801</v>
      </c>
      <c r="C413" s="14" t="s">
        <v>1793</v>
      </c>
      <c r="D413" s="22" t="s">
        <v>49</v>
      </c>
      <c r="E413" s="22"/>
      <c r="F413" s="38"/>
      <c r="G413" s="25">
        <f t="shared" si="7"/>
        <v>0</v>
      </c>
      <c r="H413" s="41"/>
    </row>
    <row r="414" spans="2:8" x14ac:dyDescent="0.6">
      <c r="B414" s="50"/>
      <c r="C414" s="14"/>
      <c r="D414" s="22"/>
      <c r="E414" s="22"/>
      <c r="F414" s="38"/>
      <c r="G414" s="25" t="str">
        <f t="shared" si="7"/>
        <v/>
      </c>
      <c r="H414" s="41"/>
    </row>
    <row r="415" spans="2:8" ht="28.5" x14ac:dyDescent="0.6">
      <c r="B415" s="50" t="s">
        <v>1802</v>
      </c>
      <c r="C415" s="14" t="s">
        <v>1794</v>
      </c>
      <c r="D415" s="22" t="s">
        <v>49</v>
      </c>
      <c r="E415" s="22"/>
      <c r="F415" s="38"/>
      <c r="G415" s="25">
        <f t="shared" si="7"/>
        <v>0</v>
      </c>
      <c r="H415" s="41"/>
    </row>
    <row r="416" spans="2:8" x14ac:dyDescent="0.6">
      <c r="B416" s="50"/>
      <c r="C416" s="14"/>
      <c r="D416" s="22"/>
      <c r="E416" s="22"/>
      <c r="F416" s="38"/>
      <c r="G416" s="25" t="str">
        <f t="shared" si="7"/>
        <v/>
      </c>
      <c r="H416" s="41"/>
    </row>
    <row r="417" spans="2:8" x14ac:dyDescent="0.6">
      <c r="B417" s="50"/>
      <c r="C417" s="14"/>
      <c r="D417" s="22"/>
      <c r="E417" s="22"/>
      <c r="F417" s="38"/>
      <c r="G417" s="25"/>
      <c r="H417" s="41"/>
    </row>
    <row r="418" spans="2:8" x14ac:dyDescent="0.6">
      <c r="B418" s="50"/>
      <c r="C418" s="14"/>
      <c r="D418" s="22"/>
      <c r="E418" s="22"/>
      <c r="F418" s="38"/>
      <c r="G418" s="25"/>
      <c r="H418" s="41"/>
    </row>
    <row r="419" spans="2:8" x14ac:dyDescent="0.6">
      <c r="B419" s="50"/>
      <c r="C419" s="14"/>
      <c r="D419" s="22"/>
      <c r="E419" s="22"/>
      <c r="F419" s="38"/>
      <c r="G419" s="25"/>
      <c r="H419" s="41"/>
    </row>
    <row r="420" spans="2:8" x14ac:dyDescent="0.6">
      <c r="B420" s="50"/>
      <c r="C420" s="14"/>
      <c r="D420" s="22"/>
      <c r="E420" s="22"/>
      <c r="F420" s="38"/>
      <c r="G420" s="25"/>
      <c r="H420" s="41"/>
    </row>
    <row r="421" spans="2:8" x14ac:dyDescent="0.6">
      <c r="B421" s="50"/>
      <c r="C421" s="14"/>
      <c r="D421" s="22"/>
      <c r="E421" s="22"/>
      <c r="F421" s="38"/>
      <c r="G421" s="25"/>
      <c r="H421" s="41"/>
    </row>
    <row r="422" spans="2:8" x14ac:dyDescent="0.6">
      <c r="B422" s="50"/>
      <c r="C422" s="14"/>
      <c r="D422" s="22"/>
      <c r="E422" s="22"/>
      <c r="F422" s="38"/>
      <c r="G422" s="25"/>
      <c r="H422" s="41"/>
    </row>
    <row r="423" spans="2:8" x14ac:dyDescent="0.6">
      <c r="B423" s="50"/>
      <c r="C423" s="14"/>
      <c r="D423" s="22"/>
      <c r="E423" s="22"/>
      <c r="F423" s="38"/>
      <c r="G423" s="25"/>
      <c r="H423" s="41"/>
    </row>
    <row r="424" spans="2:8" x14ac:dyDescent="0.6">
      <c r="B424" s="50"/>
      <c r="C424" s="14"/>
      <c r="D424" s="22"/>
      <c r="E424" s="22"/>
      <c r="F424" s="38"/>
      <c r="G424" s="25"/>
      <c r="H424" s="41"/>
    </row>
    <row r="425" spans="2:8" x14ac:dyDescent="0.6">
      <c r="B425" s="50"/>
      <c r="C425" s="14"/>
      <c r="D425" s="22"/>
      <c r="E425" s="22"/>
      <c r="F425" s="38"/>
      <c r="G425" s="25"/>
      <c r="H425" s="41"/>
    </row>
    <row r="426" spans="2:8" x14ac:dyDescent="0.6">
      <c r="B426" s="50"/>
      <c r="C426" s="14"/>
      <c r="D426" s="22"/>
      <c r="E426" s="22"/>
      <c r="F426" s="38"/>
      <c r="G426" s="25"/>
      <c r="H426" s="41"/>
    </row>
    <row r="427" spans="2:8" x14ac:dyDescent="0.6">
      <c r="B427" s="50"/>
      <c r="C427" s="14"/>
      <c r="D427" s="22"/>
      <c r="E427" s="22"/>
      <c r="F427" s="38"/>
      <c r="G427" s="25"/>
      <c r="H427" s="41"/>
    </row>
    <row r="428" spans="2:8" s="28" customFormat="1" ht="19.5" customHeight="1" x14ac:dyDescent="0.6">
      <c r="B428" s="154" t="str">
        <f>$B$10</f>
        <v>C5.5</v>
      </c>
      <c r="C428" s="30" t="s">
        <v>78</v>
      </c>
      <c r="D428" s="31"/>
      <c r="E428" s="32"/>
      <c r="F428" s="31"/>
      <c r="G428" s="33">
        <f>SUM(G371:G427)</f>
        <v>0</v>
      </c>
      <c r="H428" s="34"/>
    </row>
    <row r="429" spans="2:8" x14ac:dyDescent="0.6">
      <c r="B429" s="367" t="str">
        <f>Client1</f>
        <v>Province of KwaZulu-Natal</v>
      </c>
      <c r="C429" s="367"/>
      <c r="D429" s="367"/>
      <c r="E429" s="365" t="str">
        <f>"Contract No. "&amp;ContractNo</f>
        <v>Contract No. ZNB00904/00000/00/HOD/INF/21/T</v>
      </c>
      <c r="F429" s="365"/>
      <c r="G429" s="365"/>
    </row>
    <row r="430" spans="2:8" x14ac:dyDescent="0.6">
      <c r="B430" s="367" t="str">
        <f>Client2</f>
        <v>Department of Transport</v>
      </c>
      <c r="C430" s="367"/>
      <c r="D430" s="367"/>
      <c r="E430" s="365"/>
      <c r="F430" s="365"/>
      <c r="G430" s="365"/>
    </row>
    <row r="431" spans="2:8" x14ac:dyDescent="0.6">
      <c r="B431" s="368"/>
      <c r="C431" s="368"/>
      <c r="D431" s="368"/>
      <c r="E431" s="366"/>
      <c r="F431" s="366"/>
      <c r="G431" s="366"/>
    </row>
    <row r="432" spans="2:8" x14ac:dyDescent="0.6">
      <c r="B432" s="376" t="s">
        <v>8</v>
      </c>
      <c r="C432" s="377"/>
      <c r="D432" s="377"/>
      <c r="E432" s="377"/>
      <c r="F432" s="377"/>
      <c r="G432" s="378" t="str">
        <f>$G$4</f>
        <v>CHAPTER C5.5</v>
      </c>
      <c r="H432" s="6"/>
    </row>
    <row r="433" spans="2:8" x14ac:dyDescent="0.6">
      <c r="B433" s="369" t="str">
        <f>ContractDescription</f>
        <v>THE CONSTRUCTION OF THE LOVU RIVER PEDESTRIAN BRIDGE NO.3383 IN THE DURBAN REGION</v>
      </c>
      <c r="C433" s="370"/>
      <c r="D433" s="370"/>
      <c r="E433" s="370"/>
      <c r="F433" s="370"/>
      <c r="G433" s="365"/>
      <c r="H433" s="8"/>
    </row>
    <row r="434" spans="2:8" x14ac:dyDescent="0.6">
      <c r="B434" s="369"/>
      <c r="C434" s="370"/>
      <c r="D434" s="370"/>
      <c r="E434" s="370"/>
      <c r="F434" s="370"/>
      <c r="G434" s="365"/>
      <c r="H434" s="8"/>
    </row>
    <row r="435" spans="2:8" x14ac:dyDescent="0.6">
      <c r="B435" s="371"/>
      <c r="C435" s="372"/>
      <c r="D435" s="372"/>
      <c r="E435" s="372"/>
      <c r="F435" s="372"/>
      <c r="G435" s="366"/>
      <c r="H435" s="8"/>
    </row>
    <row r="436" spans="2:8" s="9" customFormat="1" ht="24.95" customHeight="1" x14ac:dyDescent="0.6">
      <c r="B436" s="79" t="s">
        <v>9</v>
      </c>
      <c r="C436" s="11" t="s">
        <v>10</v>
      </c>
      <c r="D436" s="11" t="s">
        <v>11</v>
      </c>
      <c r="E436" s="11" t="s">
        <v>12</v>
      </c>
      <c r="F436" s="11" t="s">
        <v>13</v>
      </c>
      <c r="G436" s="11" t="s">
        <v>14</v>
      </c>
      <c r="H436" s="12"/>
    </row>
    <row r="437" spans="2:8" s="28" customFormat="1" ht="19.5" customHeight="1" x14ac:dyDescent="0.6">
      <c r="B437" s="85"/>
      <c r="C437" s="30" t="s">
        <v>79</v>
      </c>
      <c r="D437" s="31"/>
      <c r="E437" s="32"/>
      <c r="F437" s="31"/>
      <c r="G437" s="33">
        <f>G428</f>
        <v>0</v>
      </c>
      <c r="H437" s="34"/>
    </row>
    <row r="438" spans="2:8" x14ac:dyDescent="0.6">
      <c r="B438" s="50"/>
      <c r="C438" s="14"/>
      <c r="D438" s="22"/>
      <c r="E438" s="22"/>
      <c r="F438" s="38"/>
      <c r="G438" s="25"/>
      <c r="H438" s="41"/>
    </row>
    <row r="439" spans="2:8" ht="26" x14ac:dyDescent="0.6">
      <c r="B439" s="50" t="s">
        <v>1789</v>
      </c>
      <c r="C439" s="14" t="s">
        <v>1803</v>
      </c>
      <c r="D439" s="22"/>
      <c r="E439" s="22"/>
      <c r="F439" s="38"/>
      <c r="G439" s="25" t="str">
        <f t="shared" ref="G439:G478" si="8">IF(D439="","",E439*F439)</f>
        <v/>
      </c>
      <c r="H439" s="41"/>
    </row>
    <row r="440" spans="2:8" x14ac:dyDescent="0.6">
      <c r="B440" s="50"/>
      <c r="C440" s="14"/>
      <c r="D440" s="22"/>
      <c r="E440" s="22"/>
      <c r="F440" s="38"/>
      <c r="G440" s="25" t="str">
        <f t="shared" si="8"/>
        <v/>
      </c>
      <c r="H440" s="41"/>
    </row>
    <row r="441" spans="2:8" x14ac:dyDescent="0.6">
      <c r="B441" s="50" t="s">
        <v>109</v>
      </c>
      <c r="C441" s="14" t="s">
        <v>1791</v>
      </c>
      <c r="D441" s="22"/>
      <c r="E441" s="22"/>
      <c r="F441" s="38"/>
      <c r="G441" s="25" t="str">
        <f t="shared" si="8"/>
        <v/>
      </c>
      <c r="H441" s="41"/>
    </row>
    <row r="442" spans="2:8" x14ac:dyDescent="0.6">
      <c r="B442" s="50"/>
      <c r="C442" s="14"/>
      <c r="D442" s="22"/>
      <c r="E442" s="22"/>
      <c r="F442" s="38"/>
      <c r="G442" s="25" t="str">
        <f t="shared" si="8"/>
        <v/>
      </c>
      <c r="H442" s="41"/>
    </row>
    <row r="443" spans="2:8" ht="28.5" x14ac:dyDescent="0.6">
      <c r="B443" s="50" t="s">
        <v>1452</v>
      </c>
      <c r="C443" s="14" t="s">
        <v>1792</v>
      </c>
      <c r="D443" s="22" t="s">
        <v>49</v>
      </c>
      <c r="E443" s="22"/>
      <c r="F443" s="38"/>
      <c r="G443" s="25">
        <f t="shared" si="8"/>
        <v>0</v>
      </c>
      <c r="H443" s="41"/>
    </row>
    <row r="444" spans="2:8" x14ac:dyDescent="0.6">
      <c r="B444" s="50"/>
      <c r="C444" s="14"/>
      <c r="D444" s="22"/>
      <c r="E444" s="22"/>
      <c r="F444" s="38"/>
      <c r="G444" s="25" t="str">
        <f t="shared" si="8"/>
        <v/>
      </c>
      <c r="H444" s="41"/>
    </row>
    <row r="445" spans="2:8" ht="28.5" x14ac:dyDescent="0.6">
      <c r="B445" s="50" t="s">
        <v>1454</v>
      </c>
      <c r="C445" s="14" t="s">
        <v>1793</v>
      </c>
      <c r="D445" s="22" t="s">
        <v>49</v>
      </c>
      <c r="E445" s="22"/>
      <c r="F445" s="38"/>
      <c r="G445" s="25">
        <f t="shared" si="8"/>
        <v>0</v>
      </c>
      <c r="H445" s="41"/>
    </row>
    <row r="446" spans="2:8" x14ac:dyDescent="0.6">
      <c r="B446" s="50"/>
      <c r="C446" s="14"/>
      <c r="D446" s="22"/>
      <c r="E446" s="22"/>
      <c r="F446" s="38"/>
      <c r="G446" s="25" t="str">
        <f t="shared" si="8"/>
        <v/>
      </c>
      <c r="H446" s="41"/>
    </row>
    <row r="447" spans="2:8" ht="28.5" x14ac:dyDescent="0.6">
      <c r="B447" s="50" t="s">
        <v>1456</v>
      </c>
      <c r="C447" s="14" t="s">
        <v>1794</v>
      </c>
      <c r="D447" s="22" t="s">
        <v>49</v>
      </c>
      <c r="E447" s="22"/>
      <c r="F447" s="38"/>
      <c r="G447" s="25">
        <f t="shared" si="8"/>
        <v>0</v>
      </c>
      <c r="H447" s="41"/>
    </row>
    <row r="448" spans="2:8" x14ac:dyDescent="0.6">
      <c r="B448" s="50"/>
      <c r="C448" s="14"/>
      <c r="D448" s="22"/>
      <c r="E448" s="22"/>
      <c r="F448" s="38"/>
      <c r="G448" s="25" t="str">
        <f t="shared" si="8"/>
        <v/>
      </c>
      <c r="H448" s="41"/>
    </row>
    <row r="449" spans="2:8" x14ac:dyDescent="0.6">
      <c r="B449" s="50" t="s">
        <v>112</v>
      </c>
      <c r="C449" s="14" t="s">
        <v>1795</v>
      </c>
      <c r="D449" s="22"/>
      <c r="E449" s="22"/>
      <c r="F449" s="38"/>
      <c r="G449" s="25" t="str">
        <f t="shared" si="8"/>
        <v/>
      </c>
      <c r="H449" s="41"/>
    </row>
    <row r="450" spans="2:8" x14ac:dyDescent="0.6">
      <c r="B450" s="50"/>
      <c r="C450" s="14"/>
      <c r="D450" s="22"/>
      <c r="E450" s="22"/>
      <c r="F450" s="38"/>
      <c r="G450" s="25" t="str">
        <f t="shared" si="8"/>
        <v/>
      </c>
      <c r="H450" s="41"/>
    </row>
    <row r="451" spans="2:8" ht="28.5" x14ac:dyDescent="0.6">
      <c r="B451" s="50" t="s">
        <v>1796</v>
      </c>
      <c r="C451" s="14" t="s">
        <v>1792</v>
      </c>
      <c r="D451" s="22" t="s">
        <v>49</v>
      </c>
      <c r="E451" s="22"/>
      <c r="F451" s="38"/>
      <c r="G451" s="25">
        <f t="shared" si="8"/>
        <v>0</v>
      </c>
      <c r="H451" s="41"/>
    </row>
    <row r="452" spans="2:8" x14ac:dyDescent="0.6">
      <c r="B452" s="50"/>
      <c r="C452" s="14"/>
      <c r="D452" s="22"/>
      <c r="E452" s="22"/>
      <c r="F452" s="38"/>
      <c r="G452" s="25" t="str">
        <f t="shared" si="8"/>
        <v/>
      </c>
      <c r="H452" s="41"/>
    </row>
    <row r="453" spans="2:8" ht="28.5" x14ac:dyDescent="0.6">
      <c r="B453" s="50" t="s">
        <v>1797</v>
      </c>
      <c r="C453" s="14" t="s">
        <v>1793</v>
      </c>
      <c r="D453" s="22" t="s">
        <v>49</v>
      </c>
      <c r="E453" s="22"/>
      <c r="F453" s="38"/>
      <c r="G453" s="25">
        <f t="shared" si="8"/>
        <v>0</v>
      </c>
      <c r="H453" s="41"/>
    </row>
    <row r="454" spans="2:8" x14ac:dyDescent="0.6">
      <c r="B454" s="50"/>
      <c r="C454" s="14"/>
      <c r="D454" s="22"/>
      <c r="E454" s="22"/>
      <c r="F454" s="38"/>
      <c r="G454" s="25" t="str">
        <f t="shared" si="8"/>
        <v/>
      </c>
      <c r="H454" s="41"/>
    </row>
    <row r="455" spans="2:8" ht="28.5" x14ac:dyDescent="0.6">
      <c r="B455" s="50" t="s">
        <v>1798</v>
      </c>
      <c r="C455" s="14" t="s">
        <v>1794</v>
      </c>
      <c r="D455" s="22" t="s">
        <v>49</v>
      </c>
      <c r="E455" s="22"/>
      <c r="F455" s="38"/>
      <c r="G455" s="25">
        <f t="shared" si="8"/>
        <v>0</v>
      </c>
      <c r="H455" s="41"/>
    </row>
    <row r="456" spans="2:8" x14ac:dyDescent="0.6">
      <c r="B456" s="50"/>
      <c r="C456" s="14"/>
      <c r="D456" s="22"/>
      <c r="E456" s="22"/>
      <c r="F456" s="38"/>
      <c r="G456" s="25" t="str">
        <f t="shared" si="8"/>
        <v/>
      </c>
      <c r="H456" s="41"/>
    </row>
    <row r="457" spans="2:8" x14ac:dyDescent="0.6">
      <c r="B457" s="50" t="s">
        <v>136</v>
      </c>
      <c r="C457" s="14" t="s">
        <v>1799</v>
      </c>
      <c r="D457" s="22"/>
      <c r="E457" s="22"/>
      <c r="F457" s="38"/>
      <c r="G457" s="25" t="str">
        <f t="shared" si="8"/>
        <v/>
      </c>
      <c r="H457" s="41"/>
    </row>
    <row r="458" spans="2:8" x14ac:dyDescent="0.6">
      <c r="B458" s="50"/>
      <c r="C458" s="14"/>
      <c r="D458" s="22"/>
      <c r="E458" s="22"/>
      <c r="F458" s="38"/>
      <c r="G458" s="25" t="str">
        <f t="shared" si="8"/>
        <v/>
      </c>
      <c r="H458" s="41"/>
    </row>
    <row r="459" spans="2:8" ht="28.5" x14ac:dyDescent="0.6">
      <c r="B459" s="50" t="s">
        <v>1800</v>
      </c>
      <c r="C459" s="14" t="s">
        <v>1792</v>
      </c>
      <c r="D459" s="22" t="s">
        <v>49</v>
      </c>
      <c r="E459" s="22"/>
      <c r="F459" s="38"/>
      <c r="G459" s="25">
        <f t="shared" si="8"/>
        <v>0</v>
      </c>
      <c r="H459" s="41"/>
    </row>
    <row r="460" spans="2:8" x14ac:dyDescent="0.6">
      <c r="B460" s="50"/>
      <c r="C460" s="14"/>
      <c r="D460" s="22"/>
      <c r="E460" s="22"/>
      <c r="F460" s="38"/>
      <c r="G460" s="25" t="str">
        <f t="shared" si="8"/>
        <v/>
      </c>
      <c r="H460" s="41"/>
    </row>
    <row r="461" spans="2:8" ht="28.5" x14ac:dyDescent="0.6">
      <c r="B461" s="50" t="s">
        <v>1801</v>
      </c>
      <c r="C461" s="14" t="s">
        <v>1793</v>
      </c>
      <c r="D461" s="22" t="s">
        <v>49</v>
      </c>
      <c r="E461" s="22"/>
      <c r="F461" s="38"/>
      <c r="G461" s="25">
        <f t="shared" si="8"/>
        <v>0</v>
      </c>
      <c r="H461" s="41"/>
    </row>
    <row r="462" spans="2:8" x14ac:dyDescent="0.6">
      <c r="B462" s="50"/>
      <c r="C462" s="14"/>
      <c r="D462" s="22"/>
      <c r="E462" s="22"/>
      <c r="F462" s="38"/>
      <c r="G462" s="25" t="str">
        <f t="shared" si="8"/>
        <v/>
      </c>
      <c r="H462" s="41"/>
    </row>
    <row r="463" spans="2:8" ht="28.5" x14ac:dyDescent="0.6">
      <c r="B463" s="50" t="s">
        <v>1802</v>
      </c>
      <c r="C463" s="14" t="s">
        <v>1794</v>
      </c>
      <c r="D463" s="22" t="s">
        <v>49</v>
      </c>
      <c r="E463" s="22"/>
      <c r="F463" s="38"/>
      <c r="G463" s="25">
        <f t="shared" si="8"/>
        <v>0</v>
      </c>
      <c r="H463" s="41"/>
    </row>
    <row r="464" spans="2:8" x14ac:dyDescent="0.6">
      <c r="B464" s="50"/>
      <c r="C464" s="14"/>
      <c r="D464" s="22"/>
      <c r="E464" s="22"/>
      <c r="F464" s="38"/>
      <c r="G464" s="25" t="str">
        <f t="shared" si="8"/>
        <v/>
      </c>
      <c r="H464" s="41"/>
    </row>
    <row r="465" spans="2:8" ht="26" x14ac:dyDescent="0.6">
      <c r="B465" s="50" t="s">
        <v>1804</v>
      </c>
      <c r="C465" s="14" t="s">
        <v>1805</v>
      </c>
      <c r="D465" s="22"/>
      <c r="E465" s="22"/>
      <c r="F465" s="38"/>
      <c r="G465" s="25" t="str">
        <f t="shared" si="8"/>
        <v/>
      </c>
      <c r="H465" s="41"/>
    </row>
    <row r="466" spans="2:8" x14ac:dyDescent="0.6">
      <c r="B466" s="50"/>
      <c r="C466" s="14"/>
      <c r="D466" s="22"/>
      <c r="E466" s="22"/>
      <c r="F466" s="38"/>
      <c r="G466" s="25" t="str">
        <f t="shared" si="8"/>
        <v/>
      </c>
      <c r="H466" s="41"/>
    </row>
    <row r="467" spans="2:8" ht="26" x14ac:dyDescent="0.6">
      <c r="B467" s="50" t="s">
        <v>1806</v>
      </c>
      <c r="C467" s="14" t="s">
        <v>1805</v>
      </c>
      <c r="D467" s="22" t="s">
        <v>62</v>
      </c>
      <c r="E467" s="22"/>
      <c r="F467" s="38"/>
      <c r="G467" s="25">
        <f t="shared" si="8"/>
        <v>0</v>
      </c>
      <c r="H467" s="41"/>
    </row>
    <row r="468" spans="2:8" x14ac:dyDescent="0.6">
      <c r="B468" s="50"/>
      <c r="C468" s="14"/>
      <c r="D468" s="22"/>
      <c r="E468" s="22"/>
      <c r="F468" s="38"/>
      <c r="G468" s="25" t="str">
        <f t="shared" si="8"/>
        <v/>
      </c>
      <c r="H468" s="41"/>
    </row>
    <row r="469" spans="2:8" ht="39" x14ac:dyDescent="0.6">
      <c r="B469" s="50" t="s">
        <v>1807</v>
      </c>
      <c r="C469" s="14" t="s">
        <v>1808</v>
      </c>
      <c r="D469" s="22" t="s">
        <v>62</v>
      </c>
      <c r="E469" s="22"/>
      <c r="F469" s="38"/>
      <c r="G469" s="25">
        <f t="shared" si="8"/>
        <v>0</v>
      </c>
      <c r="H469" s="41"/>
    </row>
    <row r="470" spans="2:8" x14ac:dyDescent="0.6">
      <c r="B470" s="50"/>
      <c r="C470" s="14"/>
      <c r="D470" s="22"/>
      <c r="E470" s="22"/>
      <c r="F470" s="38"/>
      <c r="G470" s="25" t="str">
        <f t="shared" si="8"/>
        <v/>
      </c>
      <c r="H470" s="41"/>
    </row>
    <row r="471" spans="2:8" x14ac:dyDescent="0.6">
      <c r="B471" s="50" t="s">
        <v>1809</v>
      </c>
      <c r="C471" s="14" t="s">
        <v>1810</v>
      </c>
      <c r="D471" s="22"/>
      <c r="E471" s="22"/>
      <c r="F471" s="38"/>
      <c r="G471" s="25" t="str">
        <f t="shared" si="8"/>
        <v/>
      </c>
      <c r="H471" s="41"/>
    </row>
    <row r="472" spans="2:8" x14ac:dyDescent="0.6">
      <c r="B472" s="50"/>
      <c r="C472" s="14"/>
      <c r="D472" s="22"/>
      <c r="E472" s="22"/>
      <c r="F472" s="38"/>
      <c r="G472" s="25" t="str">
        <f t="shared" si="8"/>
        <v/>
      </c>
      <c r="H472" s="41"/>
    </row>
    <row r="473" spans="2:8" ht="26" x14ac:dyDescent="0.6">
      <c r="B473" s="50" t="s">
        <v>1811</v>
      </c>
      <c r="C473" s="14" t="s">
        <v>1812</v>
      </c>
      <c r="D473" s="22" t="s">
        <v>62</v>
      </c>
      <c r="E473" s="22"/>
      <c r="F473" s="38"/>
      <c r="G473" s="25">
        <f t="shared" si="8"/>
        <v>0</v>
      </c>
      <c r="H473" s="41"/>
    </row>
    <row r="474" spans="2:8" x14ac:dyDescent="0.6">
      <c r="B474" s="50"/>
      <c r="C474" s="14"/>
      <c r="D474" s="22"/>
      <c r="E474" s="22"/>
      <c r="F474" s="38"/>
      <c r="G474" s="25" t="str">
        <f t="shared" si="8"/>
        <v/>
      </c>
      <c r="H474" s="41"/>
    </row>
    <row r="475" spans="2:8" ht="39" x14ac:dyDescent="0.6">
      <c r="B475" s="50" t="s">
        <v>1813</v>
      </c>
      <c r="C475" s="14" t="s">
        <v>1814</v>
      </c>
      <c r="D475" s="22" t="s">
        <v>62</v>
      </c>
      <c r="E475" s="22"/>
      <c r="F475" s="38"/>
      <c r="G475" s="25">
        <f t="shared" si="8"/>
        <v>0</v>
      </c>
      <c r="H475" s="41"/>
    </row>
    <row r="476" spans="2:8" x14ac:dyDescent="0.6">
      <c r="B476" s="50"/>
      <c r="C476" s="14"/>
      <c r="D476" s="22"/>
      <c r="E476" s="22"/>
      <c r="F476" s="38"/>
      <c r="G476" s="25" t="str">
        <f t="shared" si="8"/>
        <v/>
      </c>
      <c r="H476" s="41"/>
    </row>
    <row r="477" spans="2:8" ht="15.5" x14ac:dyDescent="0.6">
      <c r="B477" s="50" t="s">
        <v>1815</v>
      </c>
      <c r="C477" s="14" t="s">
        <v>1816</v>
      </c>
      <c r="D477" s="22" t="s">
        <v>172</v>
      </c>
      <c r="E477" s="22"/>
      <c r="F477" s="38"/>
      <c r="G477" s="25">
        <f t="shared" si="8"/>
        <v>0</v>
      </c>
      <c r="H477" s="41"/>
    </row>
    <row r="478" spans="2:8" x14ac:dyDescent="0.6">
      <c r="B478" s="50"/>
      <c r="C478" s="14"/>
      <c r="D478" s="22"/>
      <c r="E478" s="22"/>
      <c r="F478" s="38"/>
      <c r="G478" s="25" t="str">
        <f t="shared" si="8"/>
        <v/>
      </c>
      <c r="H478" s="41"/>
    </row>
    <row r="479" spans="2:8" x14ac:dyDescent="0.6">
      <c r="B479" s="50"/>
      <c r="C479" s="14"/>
      <c r="D479" s="22"/>
      <c r="E479" s="22"/>
      <c r="F479" s="38"/>
      <c r="G479" s="25"/>
      <c r="H479" s="41"/>
    </row>
    <row r="480" spans="2:8" x14ac:dyDescent="0.6">
      <c r="B480" s="50"/>
      <c r="C480" s="14"/>
      <c r="D480" s="22"/>
      <c r="E480" s="22"/>
      <c r="F480" s="38"/>
      <c r="G480" s="25"/>
      <c r="H480" s="41"/>
    </row>
    <row r="481" spans="2:8" x14ac:dyDescent="0.6">
      <c r="B481" s="50"/>
      <c r="C481" s="14"/>
      <c r="D481" s="22"/>
      <c r="E481" s="22"/>
      <c r="F481" s="38"/>
      <c r="G481" s="25"/>
      <c r="H481" s="41"/>
    </row>
    <row r="482" spans="2:8" x14ac:dyDescent="0.6">
      <c r="B482" s="50"/>
      <c r="C482" s="14"/>
      <c r="D482" s="22"/>
      <c r="E482" s="22"/>
      <c r="F482" s="38"/>
      <c r="G482" s="25"/>
      <c r="H482" s="41"/>
    </row>
    <row r="483" spans="2:8" x14ac:dyDescent="0.6">
      <c r="B483" s="50"/>
      <c r="C483" s="14"/>
      <c r="D483" s="22"/>
      <c r="E483" s="22"/>
      <c r="F483" s="38"/>
      <c r="G483" s="25"/>
      <c r="H483" s="41"/>
    </row>
    <row r="484" spans="2:8" x14ac:dyDescent="0.6">
      <c r="B484" s="50"/>
      <c r="C484" s="14"/>
      <c r="D484" s="22"/>
      <c r="E484" s="22"/>
      <c r="F484" s="38"/>
      <c r="G484" s="25"/>
      <c r="H484" s="41"/>
    </row>
    <row r="485" spans="2:8" x14ac:dyDescent="0.6">
      <c r="B485" s="50"/>
      <c r="C485" s="14"/>
      <c r="D485" s="22"/>
      <c r="E485" s="22"/>
      <c r="F485" s="38"/>
      <c r="G485" s="25"/>
      <c r="H485" s="41"/>
    </row>
    <row r="486" spans="2:8" x14ac:dyDescent="0.6">
      <c r="B486" s="50"/>
      <c r="C486" s="14"/>
      <c r="D486" s="22"/>
      <c r="E486" s="22"/>
      <c r="F486" s="38"/>
      <c r="G486" s="25"/>
      <c r="H486" s="41"/>
    </row>
    <row r="487" spans="2:8" x14ac:dyDescent="0.6">
      <c r="B487" s="50"/>
      <c r="C487" s="14"/>
      <c r="D487" s="22"/>
      <c r="E487" s="22"/>
      <c r="F487" s="38"/>
      <c r="G487" s="25"/>
      <c r="H487" s="41"/>
    </row>
    <row r="488" spans="2:8" x14ac:dyDescent="0.6">
      <c r="B488" s="50"/>
      <c r="C488" s="14"/>
      <c r="D488" s="22"/>
      <c r="E488" s="22"/>
      <c r="F488" s="38"/>
      <c r="G488" s="25"/>
      <c r="H488" s="41"/>
    </row>
    <row r="489" spans="2:8" s="28" customFormat="1" ht="19.5" customHeight="1" x14ac:dyDescent="0.6">
      <c r="B489" s="154" t="str">
        <f>$B$10</f>
        <v>C5.5</v>
      </c>
      <c r="C489" s="30" t="s">
        <v>78</v>
      </c>
      <c r="D489" s="31"/>
      <c r="E489" s="32"/>
      <c r="F489" s="31"/>
      <c r="G489" s="33">
        <f>SUM(G437:G488)</f>
        <v>0</v>
      </c>
      <c r="H489" s="34"/>
    </row>
    <row r="490" spans="2:8" x14ac:dyDescent="0.6">
      <c r="B490" s="367" t="str">
        <f>Client1</f>
        <v>Province of KwaZulu-Natal</v>
      </c>
      <c r="C490" s="367"/>
      <c r="D490" s="367"/>
      <c r="E490" s="365" t="str">
        <f>"Contract No. "&amp;ContractNo</f>
        <v>Contract No. ZNB00904/00000/00/HOD/INF/21/T</v>
      </c>
      <c r="F490" s="365"/>
      <c r="G490" s="365"/>
    </row>
    <row r="491" spans="2:8" x14ac:dyDescent="0.6">
      <c r="B491" s="367" t="str">
        <f>Client2</f>
        <v>Department of Transport</v>
      </c>
      <c r="C491" s="367"/>
      <c r="D491" s="367"/>
      <c r="E491" s="365"/>
      <c r="F491" s="365"/>
      <c r="G491" s="365"/>
    </row>
    <row r="492" spans="2:8" x14ac:dyDescent="0.6">
      <c r="B492" s="368"/>
      <c r="C492" s="368"/>
      <c r="D492" s="368"/>
      <c r="E492" s="366"/>
      <c r="F492" s="366"/>
      <c r="G492" s="366"/>
    </row>
    <row r="493" spans="2:8" x14ac:dyDescent="0.6">
      <c r="B493" s="376" t="s">
        <v>8</v>
      </c>
      <c r="C493" s="377"/>
      <c r="D493" s="377"/>
      <c r="E493" s="377"/>
      <c r="F493" s="377"/>
      <c r="G493" s="378" t="str">
        <f>$G$4</f>
        <v>CHAPTER C5.5</v>
      </c>
      <c r="H493" s="6"/>
    </row>
    <row r="494" spans="2:8" x14ac:dyDescent="0.6">
      <c r="B494" s="369" t="str">
        <f>ContractDescription</f>
        <v>THE CONSTRUCTION OF THE LOVU RIVER PEDESTRIAN BRIDGE NO.3383 IN THE DURBAN REGION</v>
      </c>
      <c r="C494" s="370"/>
      <c r="D494" s="370"/>
      <c r="E494" s="370"/>
      <c r="F494" s="370"/>
      <c r="G494" s="365"/>
      <c r="H494" s="8"/>
    </row>
    <row r="495" spans="2:8" x14ac:dyDescent="0.6">
      <c r="B495" s="369"/>
      <c r="C495" s="370"/>
      <c r="D495" s="370"/>
      <c r="E495" s="370"/>
      <c r="F495" s="370"/>
      <c r="G495" s="365"/>
      <c r="H495" s="8"/>
    </row>
    <row r="496" spans="2:8" x14ac:dyDescent="0.6">
      <c r="B496" s="371"/>
      <c r="C496" s="372"/>
      <c r="D496" s="372"/>
      <c r="E496" s="372"/>
      <c r="F496" s="372"/>
      <c r="G496" s="366"/>
      <c r="H496" s="8"/>
    </row>
    <row r="497" spans="2:8" s="9" customFormat="1" ht="24.95" customHeight="1" x14ac:dyDescent="0.6">
      <c r="B497" s="79" t="s">
        <v>9</v>
      </c>
      <c r="C497" s="11" t="s">
        <v>10</v>
      </c>
      <c r="D497" s="11" t="s">
        <v>11</v>
      </c>
      <c r="E497" s="11" t="s">
        <v>12</v>
      </c>
      <c r="F497" s="11" t="s">
        <v>13</v>
      </c>
      <c r="G497" s="11" t="s">
        <v>14</v>
      </c>
      <c r="H497" s="12"/>
    </row>
    <row r="498" spans="2:8" s="28" customFormat="1" ht="19.5" customHeight="1" x14ac:dyDescent="0.6">
      <c r="B498" s="85"/>
      <c r="C498" s="30" t="s">
        <v>79</v>
      </c>
      <c r="D498" s="31"/>
      <c r="E498" s="32"/>
      <c r="F498" s="31"/>
      <c r="G498" s="33">
        <f>G489</f>
        <v>0</v>
      </c>
      <c r="H498" s="34"/>
    </row>
    <row r="499" spans="2:8" ht="12" customHeight="1" x14ac:dyDescent="0.6">
      <c r="B499" s="50"/>
      <c r="C499" s="14"/>
      <c r="D499" s="22"/>
      <c r="E499" s="22"/>
      <c r="F499" s="38"/>
      <c r="G499" s="25"/>
      <c r="H499" s="41"/>
    </row>
    <row r="500" spans="2:8" ht="26" x14ac:dyDescent="0.6">
      <c r="B500" s="50" t="s">
        <v>1817</v>
      </c>
      <c r="C500" s="14" t="s">
        <v>1818</v>
      </c>
      <c r="D500" s="22"/>
      <c r="E500" s="22"/>
      <c r="F500" s="38"/>
      <c r="G500" s="25" t="str">
        <f t="shared" ref="G500:G536" si="9">IF(D500="","",E500*F500)</f>
        <v/>
      </c>
      <c r="H500" s="41"/>
    </row>
    <row r="501" spans="2:8" ht="12" customHeight="1" x14ac:dyDescent="0.6">
      <c r="B501" s="50"/>
      <c r="C501" s="14"/>
      <c r="D501" s="22"/>
      <c r="E501" s="22"/>
      <c r="F501" s="38"/>
      <c r="G501" s="25" t="str">
        <f t="shared" si="9"/>
        <v/>
      </c>
      <c r="H501" s="41"/>
    </row>
    <row r="502" spans="2:8" x14ac:dyDescent="0.6">
      <c r="B502" s="50" t="s">
        <v>1819</v>
      </c>
      <c r="C502" s="14" t="s">
        <v>1820</v>
      </c>
      <c r="D502" s="22"/>
      <c r="E502" s="22"/>
      <c r="F502" s="38"/>
      <c r="G502" s="25" t="str">
        <f t="shared" si="9"/>
        <v/>
      </c>
      <c r="H502" s="41"/>
    </row>
    <row r="503" spans="2:8" ht="12" customHeight="1" x14ac:dyDescent="0.6">
      <c r="B503" s="50"/>
      <c r="C503" s="14"/>
      <c r="D503" s="22"/>
      <c r="E503" s="22"/>
      <c r="F503" s="38"/>
      <c r="G503" s="25" t="str">
        <f t="shared" si="9"/>
        <v/>
      </c>
      <c r="H503" s="41"/>
    </row>
    <row r="504" spans="2:8" ht="53.25" customHeight="1" x14ac:dyDescent="0.6">
      <c r="B504" s="50" t="s">
        <v>109</v>
      </c>
      <c r="C504" s="14" t="s">
        <v>1821</v>
      </c>
      <c r="D504" s="22"/>
      <c r="E504" s="22"/>
      <c r="F504" s="38"/>
      <c r="G504" s="25" t="str">
        <f t="shared" si="9"/>
        <v/>
      </c>
      <c r="H504" s="41"/>
    </row>
    <row r="505" spans="2:8" ht="12" customHeight="1" x14ac:dyDescent="0.6">
      <c r="B505" s="50"/>
      <c r="C505" s="14"/>
      <c r="D505" s="22"/>
      <c r="E505" s="22"/>
      <c r="F505" s="38"/>
      <c r="G505" s="25" t="str">
        <f t="shared" si="9"/>
        <v/>
      </c>
      <c r="H505" s="41"/>
    </row>
    <row r="506" spans="2:8" ht="28.5" x14ac:dyDescent="0.6">
      <c r="B506" s="50" t="s">
        <v>1452</v>
      </c>
      <c r="C506" s="14" t="s">
        <v>1792</v>
      </c>
      <c r="D506" s="22" t="s">
        <v>49</v>
      </c>
      <c r="E506" s="22"/>
      <c r="F506" s="38"/>
      <c r="G506" s="25">
        <f t="shared" si="9"/>
        <v>0</v>
      </c>
      <c r="H506" s="41"/>
    </row>
    <row r="507" spans="2:8" ht="12" customHeight="1" x14ac:dyDescent="0.6">
      <c r="B507" s="50"/>
      <c r="C507" s="14"/>
      <c r="D507" s="22"/>
      <c r="E507" s="22"/>
      <c r="F507" s="38"/>
      <c r="G507" s="25" t="str">
        <f t="shared" si="9"/>
        <v/>
      </c>
      <c r="H507" s="41"/>
    </row>
    <row r="508" spans="2:8" ht="28.5" x14ac:dyDescent="0.6">
      <c r="B508" s="50" t="s">
        <v>1454</v>
      </c>
      <c r="C508" s="14" t="s">
        <v>1793</v>
      </c>
      <c r="D508" s="22" t="s">
        <v>49</v>
      </c>
      <c r="E508" s="22"/>
      <c r="F508" s="38"/>
      <c r="G508" s="25">
        <f t="shared" si="9"/>
        <v>0</v>
      </c>
      <c r="H508" s="41"/>
    </row>
    <row r="509" spans="2:8" ht="12" customHeight="1" x14ac:dyDescent="0.6">
      <c r="B509" s="50"/>
      <c r="C509" s="14"/>
      <c r="D509" s="22"/>
      <c r="E509" s="22"/>
      <c r="F509" s="38"/>
      <c r="G509" s="25" t="str">
        <f t="shared" si="9"/>
        <v/>
      </c>
      <c r="H509" s="41"/>
    </row>
    <row r="510" spans="2:8" ht="28.5" x14ac:dyDescent="0.6">
      <c r="B510" s="50" t="s">
        <v>1456</v>
      </c>
      <c r="C510" s="14" t="s">
        <v>1794</v>
      </c>
      <c r="D510" s="22" t="s">
        <v>49</v>
      </c>
      <c r="E510" s="22"/>
      <c r="F510" s="38"/>
      <c r="G510" s="25">
        <f t="shared" si="9"/>
        <v>0</v>
      </c>
      <c r="H510" s="41"/>
    </row>
    <row r="511" spans="2:8" ht="12" customHeight="1" x14ac:dyDescent="0.6">
      <c r="B511" s="50"/>
      <c r="C511" s="14"/>
      <c r="D511" s="22"/>
      <c r="E511" s="22"/>
      <c r="F511" s="38"/>
      <c r="G511" s="25" t="str">
        <f t="shared" si="9"/>
        <v/>
      </c>
      <c r="H511" s="41"/>
    </row>
    <row r="512" spans="2:8" ht="65" x14ac:dyDescent="0.6">
      <c r="B512" s="50" t="s">
        <v>112</v>
      </c>
      <c r="C512" s="14" t="s">
        <v>1822</v>
      </c>
      <c r="D512" s="22"/>
      <c r="E512" s="22"/>
      <c r="F512" s="38"/>
      <c r="G512" s="25" t="str">
        <f t="shared" si="9"/>
        <v/>
      </c>
      <c r="H512" s="41"/>
    </row>
    <row r="513" spans="2:8" ht="12" customHeight="1" x14ac:dyDescent="0.6">
      <c r="B513" s="50"/>
      <c r="C513" s="14"/>
      <c r="D513" s="22"/>
      <c r="E513" s="22"/>
      <c r="F513" s="38"/>
      <c r="G513" s="25" t="str">
        <f t="shared" si="9"/>
        <v/>
      </c>
      <c r="H513" s="41"/>
    </row>
    <row r="514" spans="2:8" ht="28.5" x14ac:dyDescent="0.6">
      <c r="B514" s="50" t="s">
        <v>1796</v>
      </c>
      <c r="C514" s="14" t="s">
        <v>1792</v>
      </c>
      <c r="D514" s="22" t="s">
        <v>49</v>
      </c>
      <c r="E514" s="22"/>
      <c r="F514" s="38"/>
      <c r="G514" s="25">
        <f t="shared" si="9"/>
        <v>0</v>
      </c>
      <c r="H514" s="41"/>
    </row>
    <row r="515" spans="2:8" ht="12" customHeight="1" x14ac:dyDescent="0.6">
      <c r="B515" s="50"/>
      <c r="C515" s="14"/>
      <c r="D515" s="22"/>
      <c r="E515" s="22"/>
      <c r="F515" s="38"/>
      <c r="G515" s="25" t="str">
        <f t="shared" si="9"/>
        <v/>
      </c>
      <c r="H515" s="41"/>
    </row>
    <row r="516" spans="2:8" ht="28.5" x14ac:dyDescent="0.6">
      <c r="B516" s="50" t="s">
        <v>1797</v>
      </c>
      <c r="C516" s="14" t="s">
        <v>1793</v>
      </c>
      <c r="D516" s="22" t="s">
        <v>49</v>
      </c>
      <c r="E516" s="22"/>
      <c r="F516" s="38"/>
      <c r="G516" s="25">
        <f t="shared" si="9"/>
        <v>0</v>
      </c>
      <c r="H516" s="41"/>
    </row>
    <row r="517" spans="2:8" ht="12" customHeight="1" x14ac:dyDescent="0.6">
      <c r="B517" s="50"/>
      <c r="C517" s="14"/>
      <c r="D517" s="22"/>
      <c r="E517" s="22"/>
      <c r="F517" s="38"/>
      <c r="G517" s="25" t="str">
        <f t="shared" si="9"/>
        <v/>
      </c>
      <c r="H517" s="41"/>
    </row>
    <row r="518" spans="2:8" ht="28.5" x14ac:dyDescent="0.6">
      <c r="B518" s="50" t="s">
        <v>1798</v>
      </c>
      <c r="C518" s="14" t="s">
        <v>1794</v>
      </c>
      <c r="D518" s="22" t="s">
        <v>49</v>
      </c>
      <c r="E518" s="22"/>
      <c r="F518" s="38"/>
      <c r="G518" s="25">
        <f t="shared" si="9"/>
        <v>0</v>
      </c>
      <c r="H518" s="41"/>
    </row>
    <row r="519" spans="2:8" ht="12" customHeight="1" x14ac:dyDescent="0.6">
      <c r="B519" s="50"/>
      <c r="C519" s="14"/>
      <c r="D519" s="22"/>
      <c r="E519" s="22"/>
      <c r="F519" s="38"/>
      <c r="G519" s="25" t="str">
        <f t="shared" si="9"/>
        <v/>
      </c>
      <c r="H519" s="41"/>
    </row>
    <row r="520" spans="2:8" ht="26" x14ac:dyDescent="0.6">
      <c r="B520" s="50" t="s">
        <v>1823</v>
      </c>
      <c r="C520" s="14" t="s">
        <v>1824</v>
      </c>
      <c r="D520" s="22"/>
      <c r="E520" s="22"/>
      <c r="F520" s="38"/>
      <c r="G520" s="25" t="str">
        <f t="shared" si="9"/>
        <v/>
      </c>
      <c r="H520" s="41"/>
    </row>
    <row r="521" spans="2:8" ht="12" customHeight="1" x14ac:dyDescent="0.6">
      <c r="B521" s="50"/>
      <c r="C521" s="14"/>
      <c r="D521" s="22"/>
      <c r="E521" s="22"/>
      <c r="F521" s="38"/>
      <c r="G521" s="25" t="str">
        <f t="shared" si="9"/>
        <v/>
      </c>
      <c r="H521" s="41"/>
    </row>
    <row r="522" spans="2:8" ht="52.5" customHeight="1" x14ac:dyDescent="0.6">
      <c r="B522" s="50" t="s">
        <v>109</v>
      </c>
      <c r="C522" s="14" t="s">
        <v>1821</v>
      </c>
      <c r="D522" s="22"/>
      <c r="E522" s="22"/>
      <c r="F522" s="38"/>
      <c r="G522" s="25" t="str">
        <f t="shared" si="9"/>
        <v/>
      </c>
      <c r="H522" s="41"/>
    </row>
    <row r="523" spans="2:8" ht="12" customHeight="1" x14ac:dyDescent="0.6">
      <c r="B523" s="50"/>
      <c r="C523" s="14"/>
      <c r="D523" s="22"/>
      <c r="E523" s="22"/>
      <c r="F523" s="38"/>
      <c r="G523" s="25" t="str">
        <f t="shared" si="9"/>
        <v/>
      </c>
      <c r="H523" s="41"/>
    </row>
    <row r="524" spans="2:8" ht="28.5" x14ac:dyDescent="0.6">
      <c r="B524" s="50" t="s">
        <v>1452</v>
      </c>
      <c r="C524" s="14" t="s">
        <v>1792</v>
      </c>
      <c r="D524" s="22" t="s">
        <v>49</v>
      </c>
      <c r="E524" s="22"/>
      <c r="F524" s="38"/>
      <c r="G524" s="25">
        <f t="shared" si="9"/>
        <v>0</v>
      </c>
      <c r="H524" s="41"/>
    </row>
    <row r="525" spans="2:8" ht="12" customHeight="1" x14ac:dyDescent="0.6">
      <c r="B525" s="50"/>
      <c r="C525" s="14"/>
      <c r="D525" s="22"/>
      <c r="E525" s="22"/>
      <c r="F525" s="38"/>
      <c r="G525" s="25" t="str">
        <f t="shared" si="9"/>
        <v/>
      </c>
      <c r="H525" s="41"/>
    </row>
    <row r="526" spans="2:8" ht="28.5" x14ac:dyDescent="0.6">
      <c r="B526" s="50" t="s">
        <v>1454</v>
      </c>
      <c r="C526" s="14" t="s">
        <v>1793</v>
      </c>
      <c r="D526" s="22" t="s">
        <v>49</v>
      </c>
      <c r="E526" s="22"/>
      <c r="F526" s="38"/>
      <c r="G526" s="25">
        <f t="shared" si="9"/>
        <v>0</v>
      </c>
      <c r="H526" s="41"/>
    </row>
    <row r="527" spans="2:8" ht="12" customHeight="1" x14ac:dyDescent="0.6">
      <c r="B527" s="50"/>
      <c r="C527" s="14"/>
      <c r="D527" s="22"/>
      <c r="E527" s="22"/>
      <c r="F527" s="38"/>
      <c r="G527" s="25" t="str">
        <f t="shared" si="9"/>
        <v/>
      </c>
      <c r="H527" s="41"/>
    </row>
    <row r="528" spans="2:8" ht="28.5" x14ac:dyDescent="0.6">
      <c r="B528" s="50" t="s">
        <v>1456</v>
      </c>
      <c r="C528" s="14" t="s">
        <v>1794</v>
      </c>
      <c r="D528" s="22" t="s">
        <v>49</v>
      </c>
      <c r="E528" s="22"/>
      <c r="F528" s="38"/>
      <c r="G528" s="25">
        <f t="shared" si="9"/>
        <v>0</v>
      </c>
      <c r="H528" s="41"/>
    </row>
    <row r="529" spans="2:8" ht="12" customHeight="1" x14ac:dyDescent="0.6">
      <c r="B529" s="50"/>
      <c r="C529" s="14"/>
      <c r="D529" s="22"/>
      <c r="E529" s="22"/>
      <c r="F529" s="38"/>
      <c r="G529" s="25" t="str">
        <f t="shared" si="9"/>
        <v/>
      </c>
      <c r="H529" s="41"/>
    </row>
    <row r="530" spans="2:8" ht="65" x14ac:dyDescent="0.6">
      <c r="B530" s="50" t="s">
        <v>112</v>
      </c>
      <c r="C530" s="14" t="s">
        <v>1822</v>
      </c>
      <c r="D530" s="22"/>
      <c r="E530" s="22"/>
      <c r="F530" s="38"/>
      <c r="G530" s="25" t="str">
        <f t="shared" si="9"/>
        <v/>
      </c>
      <c r="H530" s="41"/>
    </row>
    <row r="531" spans="2:8" ht="12" customHeight="1" x14ac:dyDescent="0.6">
      <c r="B531" s="50"/>
      <c r="C531" s="14"/>
      <c r="D531" s="22"/>
      <c r="E531" s="22"/>
      <c r="F531" s="38"/>
      <c r="G531" s="25" t="str">
        <f t="shared" si="9"/>
        <v/>
      </c>
      <c r="H531" s="41"/>
    </row>
    <row r="532" spans="2:8" ht="28.5" x14ac:dyDescent="0.6">
      <c r="B532" s="50" t="s">
        <v>1796</v>
      </c>
      <c r="C532" s="14" t="s">
        <v>1792</v>
      </c>
      <c r="D532" s="22" t="s">
        <v>49</v>
      </c>
      <c r="E532" s="22"/>
      <c r="F532" s="38"/>
      <c r="G532" s="25">
        <f t="shared" si="9"/>
        <v>0</v>
      </c>
      <c r="H532" s="41"/>
    </row>
    <row r="533" spans="2:8" ht="12" customHeight="1" x14ac:dyDescent="0.6">
      <c r="B533" s="50"/>
      <c r="C533" s="14"/>
      <c r="D533" s="22"/>
      <c r="E533" s="22"/>
      <c r="F533" s="38"/>
      <c r="G533" s="25" t="str">
        <f t="shared" si="9"/>
        <v/>
      </c>
      <c r="H533" s="41"/>
    </row>
    <row r="534" spans="2:8" ht="28.5" x14ac:dyDescent="0.6">
      <c r="B534" s="50" t="s">
        <v>1797</v>
      </c>
      <c r="C534" s="14" t="s">
        <v>1793</v>
      </c>
      <c r="D534" s="22" t="s">
        <v>49</v>
      </c>
      <c r="E534" s="22"/>
      <c r="F534" s="38"/>
      <c r="G534" s="25">
        <f t="shared" si="9"/>
        <v>0</v>
      </c>
      <c r="H534" s="41"/>
    </row>
    <row r="535" spans="2:8" ht="12" customHeight="1" x14ac:dyDescent="0.6">
      <c r="B535" s="50"/>
      <c r="C535" s="14"/>
      <c r="D535" s="22"/>
      <c r="E535" s="22"/>
      <c r="F535" s="38"/>
      <c r="G535" s="25" t="str">
        <f t="shared" si="9"/>
        <v/>
      </c>
      <c r="H535" s="41"/>
    </row>
    <row r="536" spans="2:8" ht="28.5" x14ac:dyDescent="0.6">
      <c r="B536" s="50" t="s">
        <v>1798</v>
      </c>
      <c r="C536" s="14" t="s">
        <v>1794</v>
      </c>
      <c r="D536" s="22" t="s">
        <v>49</v>
      </c>
      <c r="E536" s="22"/>
      <c r="F536" s="38"/>
      <c r="G536" s="25">
        <f t="shared" si="9"/>
        <v>0</v>
      </c>
      <c r="H536" s="41"/>
    </row>
    <row r="537" spans="2:8" ht="12" customHeight="1" x14ac:dyDescent="0.6">
      <c r="B537" s="50"/>
      <c r="C537" s="14"/>
      <c r="D537" s="22"/>
      <c r="E537" s="22"/>
      <c r="F537" s="38"/>
      <c r="G537" s="25"/>
      <c r="H537" s="41"/>
    </row>
    <row r="538" spans="2:8" s="28" customFormat="1" ht="24.95" customHeight="1" x14ac:dyDescent="0.6">
      <c r="B538" s="93" t="str">
        <f>$B$10</f>
        <v>C5.5</v>
      </c>
      <c r="C538" s="30" t="s">
        <v>173</v>
      </c>
      <c r="D538" s="31"/>
      <c r="E538" s="32"/>
      <c r="F538" s="31"/>
      <c r="G538" s="33">
        <f>SUM(G498:G537)</f>
        <v>0</v>
      </c>
      <c r="H538" s="34"/>
    </row>
  </sheetData>
  <mergeCells count="60">
    <mergeCell ref="B493:F493"/>
    <mergeCell ref="G493:G496"/>
    <mergeCell ref="B494:F496"/>
    <mergeCell ref="B432:F432"/>
    <mergeCell ref="G432:G435"/>
    <mergeCell ref="B433:F435"/>
    <mergeCell ref="B490:D490"/>
    <mergeCell ref="E490:G492"/>
    <mergeCell ref="B491:D491"/>
    <mergeCell ref="B492:D492"/>
    <mergeCell ref="B366:F366"/>
    <mergeCell ref="G366:G369"/>
    <mergeCell ref="B367:F369"/>
    <mergeCell ref="B429:D429"/>
    <mergeCell ref="E429:G431"/>
    <mergeCell ref="B430:D430"/>
    <mergeCell ref="B431:D431"/>
    <mergeCell ref="B305:F305"/>
    <mergeCell ref="G305:G308"/>
    <mergeCell ref="B306:F308"/>
    <mergeCell ref="B363:D363"/>
    <mergeCell ref="E363:G365"/>
    <mergeCell ref="B364:D364"/>
    <mergeCell ref="B365:D365"/>
    <mergeCell ref="B249:F249"/>
    <mergeCell ref="G249:G252"/>
    <mergeCell ref="B250:F252"/>
    <mergeCell ref="B302:D302"/>
    <mergeCell ref="E302:G304"/>
    <mergeCell ref="B303:D303"/>
    <mergeCell ref="B304:D304"/>
    <mergeCell ref="B193:F193"/>
    <mergeCell ref="G193:G196"/>
    <mergeCell ref="B194:F196"/>
    <mergeCell ref="B246:D246"/>
    <mergeCell ref="E246:G248"/>
    <mergeCell ref="B247:D247"/>
    <mergeCell ref="B248:D248"/>
    <mergeCell ref="B137:F137"/>
    <mergeCell ref="G137:G140"/>
    <mergeCell ref="B138:F140"/>
    <mergeCell ref="B190:D190"/>
    <mergeCell ref="E190:G192"/>
    <mergeCell ref="B191:D191"/>
    <mergeCell ref="B192:D192"/>
    <mergeCell ref="B75:F75"/>
    <mergeCell ref="G75:G78"/>
    <mergeCell ref="B76:F78"/>
    <mergeCell ref="B134:D134"/>
    <mergeCell ref="E134:G136"/>
    <mergeCell ref="B135:D135"/>
    <mergeCell ref="B136:D136"/>
    <mergeCell ref="E1:G1"/>
    <mergeCell ref="B5:F7"/>
    <mergeCell ref="G4:G7"/>
    <mergeCell ref="B4:F4"/>
    <mergeCell ref="B72:D72"/>
    <mergeCell ref="E72:G74"/>
    <mergeCell ref="B73:D73"/>
    <mergeCell ref="B74:D74"/>
  </mergeCells>
  <phoneticPr fontId="16" type="noConversion"/>
  <pageMargins left="0.43307086614173229" right="0.31496062992125984" top="0.43307086614173229" bottom="0.62992125984251968" header="0.35433070866141736" footer="0.31496062992125984"/>
  <pageSetup paperSize="9" scale="82" firstPageNumber="31" fitToHeight="0" orientation="portrait" cellComments="asDisplayed" useFirstPageNumber="1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ZNT 4198/17T Standard Quotation Document Ver. 2019-09-02&amp;R&amp;"Arial,Bold"_____________________
C&amp;P   </oddFooter>
  </headerFooter>
  <rowBreaks count="1" manualBreakCount="1">
    <brk id="71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56"/>
  <dimension ref="B1:H137"/>
  <sheetViews>
    <sheetView view="pageBreakPreview" zoomScaleNormal="125" zoomScaleSheetLayoutView="100" zoomScalePageLayoutView="125" workbookViewId="0">
      <selection activeCell="E2" sqref="E1:E1048576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82"/>
      <c r="C3" s="82"/>
      <c r="D3" s="83"/>
      <c r="E3" s="83"/>
      <c r="F3" s="84"/>
      <c r="G3" s="102"/>
    </row>
    <row r="4" spans="2:8" x14ac:dyDescent="0.6">
      <c r="B4" s="376" t="s">
        <v>8</v>
      </c>
      <c r="C4" s="377"/>
      <c r="D4" s="377"/>
      <c r="E4" s="377"/>
      <c r="F4" s="377"/>
      <c r="G4" s="373" t="str">
        <f>"CHAPTER "&amp;B10</f>
        <v>CHAPTER C6.1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8" ht="12.75" customHeight="1" x14ac:dyDescent="0.6">
      <c r="B6" s="369"/>
      <c r="C6" s="370"/>
      <c r="D6" s="370"/>
      <c r="E6" s="370"/>
      <c r="F6" s="370"/>
      <c r="G6" s="374"/>
      <c r="H6" s="8"/>
    </row>
    <row r="7" spans="2:8" ht="7.5" customHeight="1" x14ac:dyDescent="0.6">
      <c r="B7" s="371"/>
      <c r="C7" s="372"/>
      <c r="D7" s="372"/>
      <c r="E7" s="372"/>
      <c r="F7" s="372"/>
      <c r="G7" s="375"/>
      <c r="H7" s="8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50"/>
      <c r="C9" s="14"/>
      <c r="D9" s="15"/>
      <c r="E9" s="15"/>
      <c r="F9" s="16"/>
      <c r="G9" s="17" t="str">
        <f t="shared" ref="G9:G40" si="0">IF(D9="","",E9*F9)</f>
        <v/>
      </c>
      <c r="H9" s="18"/>
    </row>
    <row r="10" spans="2:8" x14ac:dyDescent="0.6">
      <c r="B10" s="77" t="s">
        <v>1825</v>
      </c>
      <c r="C10" s="20" t="s">
        <v>1826</v>
      </c>
      <c r="D10" s="15"/>
      <c r="E10" s="15"/>
      <c r="F10" s="16"/>
      <c r="G10" s="17" t="str">
        <f t="shared" si="0"/>
        <v/>
      </c>
      <c r="H10" s="18"/>
    </row>
    <row r="11" spans="2:8" x14ac:dyDescent="0.6">
      <c r="B11" s="50"/>
      <c r="C11" s="14"/>
      <c r="D11" s="15"/>
      <c r="E11" s="15"/>
      <c r="F11" s="16"/>
      <c r="G11" s="17" t="str">
        <f t="shared" si="0"/>
        <v/>
      </c>
      <c r="H11" s="18"/>
    </row>
    <row r="12" spans="2:8" ht="26" x14ac:dyDescent="0.6">
      <c r="B12" s="63" t="s">
        <v>1827</v>
      </c>
      <c r="C12" s="14" t="s">
        <v>1828</v>
      </c>
      <c r="D12" s="15"/>
      <c r="E12" s="15"/>
      <c r="F12" s="16"/>
      <c r="G12" s="17" t="str">
        <f t="shared" si="0"/>
        <v/>
      </c>
      <c r="H12" s="18"/>
    </row>
    <row r="13" spans="2:8" x14ac:dyDescent="0.6">
      <c r="B13" s="63"/>
      <c r="C13" s="14"/>
      <c r="D13" s="15"/>
      <c r="E13" s="15"/>
      <c r="F13" s="16"/>
      <c r="G13" s="17" t="str">
        <f t="shared" si="0"/>
        <v/>
      </c>
      <c r="H13" s="18"/>
    </row>
    <row r="14" spans="2:8" ht="26" x14ac:dyDescent="0.6">
      <c r="B14" s="50" t="s">
        <v>1829</v>
      </c>
      <c r="C14" s="14" t="s">
        <v>1830</v>
      </c>
      <c r="D14" s="22" t="s">
        <v>1831</v>
      </c>
      <c r="E14" s="23"/>
      <c r="F14" s="24"/>
      <c r="G14" s="17">
        <f t="shared" si="0"/>
        <v>0</v>
      </c>
      <c r="H14" s="62"/>
    </row>
    <row r="15" spans="2:8" x14ac:dyDescent="0.6">
      <c r="B15" s="63"/>
      <c r="C15" s="14"/>
      <c r="D15" s="15"/>
      <c r="E15" s="26"/>
      <c r="F15" s="16"/>
      <c r="G15" s="17" t="str">
        <f t="shared" si="0"/>
        <v/>
      </c>
      <c r="H15" s="18"/>
    </row>
    <row r="16" spans="2:8" ht="26" x14ac:dyDescent="0.6">
      <c r="B16" s="50" t="s">
        <v>1832</v>
      </c>
      <c r="C16" s="14" t="s">
        <v>1833</v>
      </c>
      <c r="D16" s="22" t="s">
        <v>1831</v>
      </c>
      <c r="E16" s="26"/>
      <c r="F16" s="64"/>
      <c r="G16" s="17">
        <f t="shared" si="0"/>
        <v>0</v>
      </c>
      <c r="H16" s="18"/>
    </row>
    <row r="17" spans="2:8" x14ac:dyDescent="0.6">
      <c r="B17" s="63"/>
      <c r="C17" s="14"/>
      <c r="D17" s="15"/>
      <c r="E17" s="26"/>
      <c r="F17" s="16"/>
      <c r="G17" s="17" t="str">
        <f t="shared" si="0"/>
        <v/>
      </c>
      <c r="H17" s="65"/>
    </row>
    <row r="18" spans="2:8" ht="26" x14ac:dyDescent="0.6">
      <c r="B18" s="50" t="s">
        <v>1834</v>
      </c>
      <c r="C18" s="153" t="s">
        <v>1835</v>
      </c>
      <c r="D18" s="22"/>
      <c r="E18" s="26"/>
      <c r="F18" s="67"/>
      <c r="G18" s="17" t="str">
        <f t="shared" si="0"/>
        <v/>
      </c>
      <c r="H18" s="68"/>
    </row>
    <row r="19" spans="2:8" x14ac:dyDescent="0.6">
      <c r="B19" s="63"/>
      <c r="C19" s="152"/>
      <c r="D19" s="66"/>
      <c r="E19" s="26"/>
      <c r="F19" s="67"/>
      <c r="G19" s="17" t="str">
        <f t="shared" si="0"/>
        <v/>
      </c>
      <c r="H19" s="68"/>
    </row>
    <row r="20" spans="2:8" x14ac:dyDescent="0.6">
      <c r="B20" s="50" t="s">
        <v>1836</v>
      </c>
      <c r="C20" s="14" t="s">
        <v>1837</v>
      </c>
      <c r="D20" s="22"/>
      <c r="E20" s="26"/>
      <c r="F20" s="69"/>
      <c r="G20" s="17" t="str">
        <f t="shared" si="0"/>
        <v/>
      </c>
      <c r="H20" s="68"/>
    </row>
    <row r="21" spans="2:8" x14ac:dyDescent="0.6">
      <c r="B21" s="63"/>
      <c r="C21" s="152"/>
      <c r="D21" s="66"/>
      <c r="E21" s="26"/>
      <c r="F21" s="67"/>
      <c r="G21" s="17" t="str">
        <f t="shared" si="0"/>
        <v/>
      </c>
      <c r="H21" s="68"/>
    </row>
    <row r="22" spans="2:8" ht="15.5" x14ac:dyDescent="0.6">
      <c r="B22" s="50" t="s">
        <v>109</v>
      </c>
      <c r="C22" s="14" t="s">
        <v>1838</v>
      </c>
      <c r="D22" s="22" t="s">
        <v>1831</v>
      </c>
      <c r="E22" s="26"/>
      <c r="F22" s="64"/>
      <c r="G22" s="17">
        <f t="shared" si="0"/>
        <v>0</v>
      </c>
      <c r="H22" s="68"/>
    </row>
    <row r="23" spans="2:8" x14ac:dyDescent="0.6">
      <c r="B23" s="63"/>
      <c r="C23" s="14"/>
      <c r="D23" s="15"/>
      <c r="E23" s="26"/>
      <c r="F23" s="67"/>
      <c r="G23" s="17" t="str">
        <f t="shared" si="0"/>
        <v/>
      </c>
      <c r="H23" s="68"/>
    </row>
    <row r="24" spans="2:8" ht="26" x14ac:dyDescent="0.6">
      <c r="B24" s="50" t="s">
        <v>112</v>
      </c>
      <c r="C24" s="153" t="s">
        <v>1839</v>
      </c>
      <c r="D24" s="22" t="s">
        <v>1831</v>
      </c>
      <c r="E24" s="26"/>
      <c r="F24" s="16"/>
      <c r="G24" s="17">
        <f t="shared" si="0"/>
        <v>0</v>
      </c>
      <c r="H24" s="18"/>
    </row>
    <row r="25" spans="2:8" x14ac:dyDescent="0.6">
      <c r="B25" s="63"/>
      <c r="C25" s="14"/>
      <c r="D25" s="15"/>
      <c r="E25" s="26"/>
      <c r="F25" s="16"/>
      <c r="G25" s="17" t="str">
        <f t="shared" si="0"/>
        <v/>
      </c>
      <c r="H25" s="18"/>
    </row>
    <row r="26" spans="2:8" x14ac:dyDescent="0.6">
      <c r="B26" s="50" t="s">
        <v>1840</v>
      </c>
      <c r="C26" s="14" t="s">
        <v>1841</v>
      </c>
      <c r="D26" s="22"/>
      <c r="E26" s="26"/>
      <c r="F26" s="69"/>
      <c r="G26" s="17" t="str">
        <f t="shared" si="0"/>
        <v/>
      </c>
      <c r="H26" s="62"/>
    </row>
    <row r="27" spans="2:8" x14ac:dyDescent="0.6">
      <c r="B27" s="63"/>
      <c r="C27" s="14"/>
      <c r="D27" s="15"/>
      <c r="E27" s="26"/>
      <c r="F27" s="69"/>
      <c r="G27" s="17" t="str">
        <f t="shared" si="0"/>
        <v/>
      </c>
      <c r="H27" s="18"/>
    </row>
    <row r="28" spans="2:8" ht="15.5" x14ac:dyDescent="0.6">
      <c r="B28" s="50" t="s">
        <v>109</v>
      </c>
      <c r="C28" s="14" t="s">
        <v>1838</v>
      </c>
      <c r="D28" s="22" t="s">
        <v>1831</v>
      </c>
      <c r="E28" s="26"/>
      <c r="F28" s="64"/>
      <c r="G28" s="17">
        <f t="shared" si="0"/>
        <v>0</v>
      </c>
      <c r="H28" s="18"/>
    </row>
    <row r="29" spans="2:8" x14ac:dyDescent="0.6">
      <c r="B29" s="63"/>
      <c r="C29" s="14"/>
      <c r="D29" s="15"/>
      <c r="E29" s="26"/>
      <c r="F29" s="27"/>
      <c r="G29" s="17" t="str">
        <f t="shared" si="0"/>
        <v/>
      </c>
      <c r="H29" s="18"/>
    </row>
    <row r="30" spans="2:8" ht="26" x14ac:dyDescent="0.6">
      <c r="B30" s="50" t="s">
        <v>112</v>
      </c>
      <c r="C30" s="14" t="s">
        <v>1839</v>
      </c>
      <c r="D30" s="22" t="s">
        <v>1831</v>
      </c>
      <c r="E30" s="26"/>
      <c r="F30" s="27"/>
      <c r="G30" s="17">
        <f t="shared" si="0"/>
        <v>0</v>
      </c>
      <c r="H30" s="18"/>
    </row>
    <row r="31" spans="2:8" x14ac:dyDescent="0.6">
      <c r="B31" s="63"/>
      <c r="C31" s="14"/>
      <c r="D31" s="15"/>
      <c r="E31" s="26"/>
      <c r="F31" s="27"/>
      <c r="G31" s="17" t="str">
        <f t="shared" si="0"/>
        <v/>
      </c>
      <c r="H31" s="18"/>
    </row>
    <row r="32" spans="2:8" ht="26" x14ac:dyDescent="0.6">
      <c r="B32" s="50" t="s">
        <v>1842</v>
      </c>
      <c r="C32" s="153" t="s">
        <v>1843</v>
      </c>
      <c r="D32" s="22" t="s">
        <v>1844</v>
      </c>
      <c r="E32" s="26"/>
      <c r="F32" s="69"/>
      <c r="G32" s="17">
        <f t="shared" si="0"/>
        <v>0</v>
      </c>
      <c r="H32" s="62"/>
    </row>
    <row r="33" spans="2:8" x14ac:dyDescent="0.6">
      <c r="B33" s="63"/>
      <c r="C33" s="14"/>
      <c r="D33" s="15"/>
      <c r="E33" s="26"/>
      <c r="F33" s="27"/>
      <c r="G33" s="17" t="str">
        <f t="shared" si="0"/>
        <v/>
      </c>
      <c r="H33" s="18"/>
    </row>
    <row r="34" spans="2:8" ht="26" x14ac:dyDescent="0.6">
      <c r="B34" s="50" t="s">
        <v>1845</v>
      </c>
      <c r="C34" s="14" t="s">
        <v>1846</v>
      </c>
      <c r="D34" s="22"/>
      <c r="E34" s="26"/>
      <c r="F34" s="64"/>
      <c r="G34" s="17" t="str">
        <f t="shared" si="0"/>
        <v/>
      </c>
      <c r="H34" s="18"/>
    </row>
    <row r="35" spans="2:8" x14ac:dyDescent="0.6">
      <c r="B35" s="63"/>
      <c r="C35" s="14"/>
      <c r="D35" s="15"/>
      <c r="E35" s="15"/>
      <c r="F35" s="16"/>
      <c r="G35" s="17" t="str">
        <f t="shared" si="0"/>
        <v/>
      </c>
      <c r="H35" s="18"/>
    </row>
    <row r="36" spans="2:8" ht="26" x14ac:dyDescent="0.6">
      <c r="B36" s="50" t="s">
        <v>1847</v>
      </c>
      <c r="C36" s="14" t="s">
        <v>1848</v>
      </c>
      <c r="D36" s="22"/>
      <c r="E36" s="15"/>
      <c r="F36" s="69"/>
      <c r="G36" s="17" t="str">
        <f t="shared" si="0"/>
        <v/>
      </c>
      <c r="H36" s="18"/>
    </row>
    <row r="37" spans="2:8" x14ac:dyDescent="0.6">
      <c r="B37" s="63"/>
      <c r="C37" s="14"/>
      <c r="D37" s="15"/>
      <c r="E37" s="15"/>
      <c r="F37" s="69"/>
      <c r="G37" s="17" t="str">
        <f t="shared" si="0"/>
        <v/>
      </c>
      <c r="H37" s="18"/>
    </row>
    <row r="38" spans="2:8" ht="15.5" x14ac:dyDescent="0.6">
      <c r="B38" s="50" t="s">
        <v>109</v>
      </c>
      <c r="C38" s="153" t="s">
        <v>1838</v>
      </c>
      <c r="D38" s="22" t="s">
        <v>1831</v>
      </c>
      <c r="E38" s="15"/>
      <c r="F38" s="69"/>
      <c r="G38" s="17">
        <f t="shared" si="0"/>
        <v>0</v>
      </c>
      <c r="H38" s="18"/>
    </row>
    <row r="39" spans="2:8" x14ac:dyDescent="0.6">
      <c r="B39" s="63"/>
      <c r="C39" s="14"/>
      <c r="D39" s="15"/>
      <c r="E39" s="15"/>
      <c r="F39" s="69"/>
      <c r="G39" s="17" t="str">
        <f t="shared" si="0"/>
        <v/>
      </c>
      <c r="H39" s="18"/>
    </row>
    <row r="40" spans="2:8" ht="26" x14ac:dyDescent="0.6">
      <c r="B40" s="50" t="s">
        <v>112</v>
      </c>
      <c r="C40" s="14" t="s">
        <v>1839</v>
      </c>
      <c r="D40" s="22" t="s">
        <v>1831</v>
      </c>
      <c r="E40" s="15"/>
      <c r="F40" s="72"/>
      <c r="G40" s="17">
        <f t="shared" si="0"/>
        <v>0</v>
      </c>
      <c r="H40" s="18"/>
    </row>
    <row r="41" spans="2:8" x14ac:dyDescent="0.6">
      <c r="B41" s="63"/>
      <c r="C41" s="14"/>
      <c r="D41" s="15"/>
      <c r="E41" s="15"/>
      <c r="F41" s="69"/>
      <c r="G41" s="17" t="str">
        <f t="shared" ref="G41:G62" si="1">IF(D41="","",E41*F41)</f>
        <v/>
      </c>
      <c r="H41" s="18"/>
    </row>
    <row r="42" spans="2:8" x14ac:dyDescent="0.6">
      <c r="B42" s="50" t="s">
        <v>1849</v>
      </c>
      <c r="C42" s="14" t="s">
        <v>1850</v>
      </c>
      <c r="D42" s="22"/>
      <c r="E42" s="15"/>
      <c r="F42" s="69"/>
      <c r="G42" s="17" t="str">
        <f t="shared" si="1"/>
        <v/>
      </c>
      <c r="H42" s="18"/>
    </row>
    <row r="43" spans="2:8" x14ac:dyDescent="0.6">
      <c r="B43" s="63"/>
      <c r="C43" s="14"/>
      <c r="D43" s="15"/>
      <c r="E43" s="15"/>
      <c r="F43" s="69"/>
      <c r="G43" s="17" t="str">
        <f t="shared" si="1"/>
        <v/>
      </c>
      <c r="H43" s="18"/>
    </row>
    <row r="44" spans="2:8" x14ac:dyDescent="0.6">
      <c r="B44" s="50" t="s">
        <v>1851</v>
      </c>
      <c r="C44" s="14" t="s">
        <v>1852</v>
      </c>
      <c r="D44" s="22"/>
      <c r="E44" s="66"/>
      <c r="F44" s="69"/>
      <c r="G44" s="17" t="str">
        <f t="shared" si="1"/>
        <v/>
      </c>
      <c r="H44" s="68"/>
    </row>
    <row r="45" spans="2:8" x14ac:dyDescent="0.6">
      <c r="B45" s="63"/>
      <c r="C45" s="14"/>
      <c r="D45" s="15"/>
      <c r="E45" s="15"/>
      <c r="F45" s="69"/>
      <c r="G45" s="17" t="str">
        <f t="shared" si="1"/>
        <v/>
      </c>
      <c r="H45" s="18"/>
    </row>
    <row r="46" spans="2:8" ht="15.5" x14ac:dyDescent="0.6">
      <c r="B46" s="50" t="s">
        <v>109</v>
      </c>
      <c r="C46" s="153" t="s">
        <v>1853</v>
      </c>
      <c r="D46" s="22" t="s">
        <v>1831</v>
      </c>
      <c r="E46" s="66"/>
      <c r="F46" s="69"/>
      <c r="G46" s="17">
        <f t="shared" si="1"/>
        <v>0</v>
      </c>
      <c r="H46" s="73"/>
    </row>
    <row r="47" spans="2:8" x14ac:dyDescent="0.6">
      <c r="B47" s="63"/>
      <c r="C47" s="152"/>
      <c r="D47" s="66"/>
      <c r="E47" s="66"/>
      <c r="F47" s="69"/>
      <c r="G47" s="17" t="str">
        <f t="shared" si="1"/>
        <v/>
      </c>
      <c r="H47" s="68"/>
    </row>
    <row r="48" spans="2:8" ht="15.5" x14ac:dyDescent="0.6">
      <c r="B48" s="63" t="s">
        <v>112</v>
      </c>
      <c r="C48" s="14" t="s">
        <v>1854</v>
      </c>
      <c r="D48" s="22" t="s">
        <v>1831</v>
      </c>
      <c r="E48" s="15"/>
      <c r="F48" s="69"/>
      <c r="G48" s="17">
        <f t="shared" si="1"/>
        <v>0</v>
      </c>
      <c r="H48" s="18"/>
    </row>
    <row r="49" spans="2:8" x14ac:dyDescent="0.6">
      <c r="B49" s="63"/>
      <c r="C49" s="14"/>
      <c r="D49" s="15"/>
      <c r="E49" s="15"/>
      <c r="F49" s="69"/>
      <c r="G49" s="17" t="str">
        <f t="shared" si="1"/>
        <v/>
      </c>
      <c r="H49" s="18"/>
    </row>
    <row r="50" spans="2:8" ht="15.5" x14ac:dyDescent="0.6">
      <c r="B50" s="50" t="s">
        <v>1855</v>
      </c>
      <c r="C50" s="14" t="s">
        <v>1856</v>
      </c>
      <c r="D50" s="22" t="s">
        <v>1831</v>
      </c>
      <c r="E50" s="15"/>
      <c r="F50" s="69"/>
      <c r="G50" s="17">
        <f t="shared" si="1"/>
        <v>0</v>
      </c>
      <c r="H50" s="18"/>
    </row>
    <row r="51" spans="2:8" x14ac:dyDescent="0.6">
      <c r="B51" s="63"/>
      <c r="C51" s="14"/>
      <c r="D51" s="15"/>
      <c r="E51" s="15"/>
      <c r="F51" s="69"/>
      <c r="G51" s="17" t="str">
        <f t="shared" si="1"/>
        <v/>
      </c>
      <c r="H51" s="18"/>
    </row>
    <row r="52" spans="2:8" x14ac:dyDescent="0.6">
      <c r="B52" s="50" t="s">
        <v>1857</v>
      </c>
      <c r="C52" s="153" t="s">
        <v>1858</v>
      </c>
      <c r="D52" s="22"/>
      <c r="E52" s="15"/>
      <c r="F52" s="16"/>
      <c r="G52" s="17" t="str">
        <f t="shared" si="1"/>
        <v/>
      </c>
      <c r="H52" s="18"/>
    </row>
    <row r="53" spans="2:8" x14ac:dyDescent="0.6">
      <c r="B53" s="50"/>
      <c r="C53" s="14"/>
      <c r="D53" s="15"/>
      <c r="E53" s="15"/>
      <c r="F53" s="16"/>
      <c r="G53" s="17" t="str">
        <f t="shared" si="1"/>
        <v/>
      </c>
    </row>
    <row r="54" spans="2:8" ht="15.5" x14ac:dyDescent="0.6">
      <c r="B54" s="50" t="s">
        <v>109</v>
      </c>
      <c r="C54" s="152" t="s">
        <v>1853</v>
      </c>
      <c r="D54" s="22" t="s">
        <v>1831</v>
      </c>
      <c r="E54" s="15"/>
      <c r="F54" s="16"/>
      <c r="G54" s="17">
        <f t="shared" si="1"/>
        <v>0</v>
      </c>
    </row>
    <row r="55" spans="2:8" x14ac:dyDescent="0.6">
      <c r="B55" s="50"/>
      <c r="C55" s="14"/>
      <c r="D55" s="15"/>
      <c r="E55" s="15"/>
      <c r="F55" s="16"/>
      <c r="G55" s="17" t="str">
        <f t="shared" si="1"/>
        <v/>
      </c>
    </row>
    <row r="56" spans="2:8" ht="15.5" x14ac:dyDescent="0.6">
      <c r="B56" s="63" t="s">
        <v>112</v>
      </c>
      <c r="C56" s="14" t="s">
        <v>1854</v>
      </c>
      <c r="D56" s="22" t="s">
        <v>1831</v>
      </c>
      <c r="E56" s="15"/>
      <c r="F56" s="16"/>
      <c r="G56" s="17">
        <f t="shared" si="1"/>
        <v>0</v>
      </c>
    </row>
    <row r="57" spans="2:8" x14ac:dyDescent="0.6">
      <c r="B57" s="63"/>
      <c r="C57" s="14"/>
      <c r="D57" s="15"/>
      <c r="E57" s="15"/>
      <c r="F57" s="16"/>
      <c r="G57" s="17" t="str">
        <f t="shared" si="1"/>
        <v/>
      </c>
    </row>
    <row r="58" spans="2:8" ht="26" x14ac:dyDescent="0.6">
      <c r="B58" s="63" t="s">
        <v>1859</v>
      </c>
      <c r="C58" s="14" t="s">
        <v>1860</v>
      </c>
      <c r="D58" s="22" t="s">
        <v>1240</v>
      </c>
      <c r="E58" s="23"/>
      <c r="F58" s="24"/>
      <c r="G58" s="17">
        <f t="shared" si="1"/>
        <v>0</v>
      </c>
    </row>
    <row r="59" spans="2:8" x14ac:dyDescent="0.6">
      <c r="B59" s="63"/>
      <c r="C59" s="14"/>
      <c r="D59" s="15"/>
      <c r="E59" s="26"/>
      <c r="F59" s="16"/>
      <c r="G59" s="17" t="str">
        <f t="shared" si="1"/>
        <v/>
      </c>
    </row>
    <row r="60" spans="2:8" x14ac:dyDescent="0.6">
      <c r="B60" s="63" t="s">
        <v>1861</v>
      </c>
      <c r="C60" s="14" t="s">
        <v>1862</v>
      </c>
      <c r="D60" s="22"/>
      <c r="E60" s="26"/>
      <c r="F60" s="64"/>
      <c r="G60" s="17" t="str">
        <f t="shared" si="1"/>
        <v/>
      </c>
    </row>
    <row r="61" spans="2:8" x14ac:dyDescent="0.6">
      <c r="B61" s="63"/>
      <c r="C61" s="14"/>
      <c r="D61" s="15"/>
      <c r="E61" s="26"/>
      <c r="F61" s="16"/>
      <c r="G61" s="17" t="str">
        <f t="shared" si="1"/>
        <v/>
      </c>
    </row>
    <row r="62" spans="2:8" x14ac:dyDescent="0.6">
      <c r="B62" s="50" t="s">
        <v>1863</v>
      </c>
      <c r="C62" s="153" t="s">
        <v>1864</v>
      </c>
      <c r="D62" s="15" t="s">
        <v>62</v>
      </c>
      <c r="E62" s="26"/>
      <c r="F62" s="67"/>
      <c r="G62" s="17">
        <f t="shared" si="1"/>
        <v>0</v>
      </c>
    </row>
    <row r="63" spans="2:8" x14ac:dyDescent="0.6">
      <c r="B63" s="50"/>
      <c r="C63" s="153"/>
      <c r="D63" s="15"/>
      <c r="E63" s="26"/>
      <c r="F63" s="67"/>
      <c r="G63" s="17"/>
    </row>
    <row r="64" spans="2:8" x14ac:dyDescent="0.6">
      <c r="B64" s="50"/>
      <c r="C64" s="153"/>
      <c r="D64" s="15"/>
      <c r="E64" s="26"/>
      <c r="F64" s="67"/>
      <c r="G64" s="17"/>
    </row>
    <row r="65" spans="2:8" x14ac:dyDescent="0.6">
      <c r="B65" s="50"/>
      <c r="C65" s="153"/>
      <c r="D65" s="15"/>
      <c r="E65" s="26"/>
      <c r="F65" s="67"/>
      <c r="G65" s="17"/>
    </row>
    <row r="66" spans="2:8" x14ac:dyDescent="0.6">
      <c r="B66" s="50"/>
      <c r="C66" s="153"/>
      <c r="D66" s="15"/>
      <c r="E66" s="26"/>
      <c r="F66" s="67"/>
      <c r="G66" s="17"/>
    </row>
    <row r="67" spans="2:8" x14ac:dyDescent="0.6">
      <c r="B67" s="50"/>
      <c r="C67" s="14"/>
      <c r="D67" s="15"/>
      <c r="E67" s="26"/>
      <c r="F67" s="67"/>
      <c r="G67" s="17" t="str">
        <f>IF(D67="","",E67*F67)</f>
        <v/>
      </c>
    </row>
    <row r="68" spans="2:8" s="28" customFormat="1" ht="19.5" customHeight="1" x14ac:dyDescent="0.6">
      <c r="B68" s="154" t="str">
        <f>$B$10</f>
        <v>C6.1</v>
      </c>
      <c r="C68" s="30" t="s">
        <v>78</v>
      </c>
      <c r="D68" s="31"/>
      <c r="E68" s="32"/>
      <c r="F68" s="31"/>
      <c r="G68" s="33">
        <f>SUM(G9:G67)</f>
        <v>0</v>
      </c>
      <c r="H68" s="34"/>
    </row>
    <row r="69" spans="2:8" x14ac:dyDescent="0.6">
      <c r="B69" s="367" t="str">
        <f>Client1</f>
        <v>Province of KwaZulu-Natal</v>
      </c>
      <c r="C69" s="367"/>
      <c r="D69" s="367"/>
      <c r="E69" s="365" t="str">
        <f>"Contract No. "&amp;ContractNo</f>
        <v>Contract No. ZNB00904/00000/00/HOD/INF/21/T</v>
      </c>
      <c r="F69" s="365"/>
      <c r="G69" s="365"/>
    </row>
    <row r="70" spans="2:8" x14ac:dyDescent="0.6">
      <c r="B70" s="367" t="str">
        <f>Client2</f>
        <v>Department of Transport</v>
      </c>
      <c r="C70" s="367"/>
      <c r="D70" s="367"/>
      <c r="E70" s="365"/>
      <c r="F70" s="365"/>
      <c r="G70" s="365"/>
    </row>
    <row r="71" spans="2:8" x14ac:dyDescent="0.6">
      <c r="B71" s="368"/>
      <c r="C71" s="368"/>
      <c r="D71" s="368"/>
      <c r="E71" s="366"/>
      <c r="F71" s="366"/>
      <c r="G71" s="366"/>
    </row>
    <row r="72" spans="2:8" x14ac:dyDescent="0.6">
      <c r="B72" s="376" t="s">
        <v>8</v>
      </c>
      <c r="C72" s="377"/>
      <c r="D72" s="377"/>
      <c r="E72" s="377"/>
      <c r="F72" s="377"/>
      <c r="G72" s="378" t="str">
        <f>$G$4</f>
        <v>CHAPTER C6.1</v>
      </c>
      <c r="H72" s="6"/>
    </row>
    <row r="73" spans="2:8" x14ac:dyDescent="0.6">
      <c r="B73" s="369" t="str">
        <f>ContractDescription</f>
        <v>THE CONSTRUCTION OF THE LOVU RIVER PEDESTRIAN BRIDGE NO.3383 IN THE DURBAN REGION</v>
      </c>
      <c r="C73" s="370"/>
      <c r="D73" s="370"/>
      <c r="E73" s="370"/>
      <c r="F73" s="370"/>
      <c r="G73" s="365"/>
      <c r="H73" s="8"/>
    </row>
    <row r="74" spans="2:8" x14ac:dyDescent="0.6">
      <c r="B74" s="369"/>
      <c r="C74" s="370"/>
      <c r="D74" s="370"/>
      <c r="E74" s="370"/>
      <c r="F74" s="370"/>
      <c r="G74" s="365"/>
      <c r="H74" s="8"/>
    </row>
    <row r="75" spans="2:8" x14ac:dyDescent="0.6">
      <c r="B75" s="371"/>
      <c r="C75" s="372"/>
      <c r="D75" s="372"/>
      <c r="E75" s="372"/>
      <c r="F75" s="372"/>
      <c r="G75" s="366"/>
      <c r="H75" s="8"/>
    </row>
    <row r="76" spans="2:8" s="9" customFormat="1" ht="24.95" customHeight="1" x14ac:dyDescent="0.6">
      <c r="B76" s="79" t="s">
        <v>9</v>
      </c>
      <c r="C76" s="11" t="s">
        <v>10</v>
      </c>
      <c r="D76" s="11" t="s">
        <v>11</v>
      </c>
      <c r="E76" s="11" t="s">
        <v>12</v>
      </c>
      <c r="F76" s="11" t="s">
        <v>13</v>
      </c>
      <c r="G76" s="11" t="s">
        <v>14</v>
      </c>
      <c r="H76" s="12"/>
    </row>
    <row r="77" spans="2:8" s="28" customFormat="1" ht="19.5" customHeight="1" x14ac:dyDescent="0.6">
      <c r="B77" s="85"/>
      <c r="C77" s="30" t="s">
        <v>79</v>
      </c>
      <c r="D77" s="31"/>
      <c r="E77" s="32"/>
      <c r="F77" s="31"/>
      <c r="G77" s="33">
        <f>G68</f>
        <v>0</v>
      </c>
      <c r="H77" s="34"/>
    </row>
    <row r="78" spans="2:8" x14ac:dyDescent="0.6">
      <c r="B78" s="50"/>
      <c r="C78" s="14"/>
      <c r="D78" s="15"/>
      <c r="E78" s="26"/>
      <c r="F78" s="67"/>
      <c r="G78" s="17"/>
    </row>
    <row r="79" spans="2:8" x14ac:dyDescent="0.6">
      <c r="B79" s="63" t="s">
        <v>1865</v>
      </c>
      <c r="C79" s="14" t="s">
        <v>1866</v>
      </c>
      <c r="D79" s="22"/>
      <c r="E79" s="26"/>
      <c r="F79" s="69"/>
      <c r="G79" s="17" t="str">
        <f t="shared" ref="G79:G113" si="2">IF(D79="","",E79*F79)</f>
        <v/>
      </c>
    </row>
    <row r="80" spans="2:8" x14ac:dyDescent="0.6">
      <c r="B80" s="63"/>
      <c r="C80" s="14"/>
      <c r="D80" s="15"/>
      <c r="E80" s="26"/>
      <c r="F80" s="67"/>
      <c r="G80" s="17" t="str">
        <f t="shared" si="2"/>
        <v/>
      </c>
    </row>
    <row r="81" spans="2:7" ht="26" x14ac:dyDescent="0.6">
      <c r="B81" s="95" t="s">
        <v>109</v>
      </c>
      <c r="C81" s="14" t="s">
        <v>1867</v>
      </c>
      <c r="D81" s="22" t="s">
        <v>62</v>
      </c>
      <c r="E81" s="26"/>
      <c r="F81" s="64"/>
      <c r="G81" s="17">
        <f t="shared" si="2"/>
        <v>0</v>
      </c>
    </row>
    <row r="82" spans="2:7" x14ac:dyDescent="0.6">
      <c r="B82" s="63"/>
      <c r="C82" s="14"/>
      <c r="D82" s="15"/>
      <c r="E82" s="26"/>
      <c r="F82" s="67"/>
      <c r="G82" s="17" t="str">
        <f t="shared" si="2"/>
        <v/>
      </c>
    </row>
    <row r="83" spans="2:7" ht="26" x14ac:dyDescent="0.6">
      <c r="B83" s="63" t="s">
        <v>112</v>
      </c>
      <c r="C83" s="14" t="s">
        <v>1868</v>
      </c>
      <c r="D83" s="22" t="s">
        <v>62</v>
      </c>
      <c r="E83" s="26"/>
      <c r="F83" s="16"/>
      <c r="G83" s="17">
        <f t="shared" si="2"/>
        <v>0</v>
      </c>
    </row>
    <row r="84" spans="2:7" x14ac:dyDescent="0.6">
      <c r="B84" s="63"/>
      <c r="C84" s="14"/>
      <c r="D84" s="15"/>
      <c r="E84" s="26"/>
      <c r="F84" s="16"/>
      <c r="G84" s="17" t="str">
        <f t="shared" si="2"/>
        <v/>
      </c>
    </row>
    <row r="85" spans="2:7" ht="39" x14ac:dyDescent="0.6">
      <c r="B85" s="50" t="s">
        <v>1869</v>
      </c>
      <c r="C85" s="14" t="s">
        <v>1870</v>
      </c>
      <c r="D85" s="22" t="s">
        <v>62</v>
      </c>
      <c r="E85" s="26"/>
      <c r="F85" s="69"/>
      <c r="G85" s="17">
        <f t="shared" si="2"/>
        <v>0</v>
      </c>
    </row>
    <row r="86" spans="2:7" x14ac:dyDescent="0.6">
      <c r="B86" s="63"/>
      <c r="C86" s="14"/>
      <c r="D86" s="15"/>
      <c r="E86" s="26"/>
      <c r="F86" s="69"/>
      <c r="G86" s="17" t="str">
        <f t="shared" si="2"/>
        <v/>
      </c>
    </row>
    <row r="87" spans="2:7" ht="39" x14ac:dyDescent="0.6">
      <c r="B87" s="50" t="s">
        <v>1871</v>
      </c>
      <c r="C87" s="14" t="s">
        <v>1872</v>
      </c>
      <c r="D87" s="22" t="s">
        <v>62</v>
      </c>
      <c r="E87" s="26"/>
      <c r="F87" s="64"/>
      <c r="G87" s="17">
        <f t="shared" si="2"/>
        <v>0</v>
      </c>
    </row>
    <row r="88" spans="2:7" x14ac:dyDescent="0.6">
      <c r="B88" s="63"/>
      <c r="C88" s="14"/>
      <c r="D88" s="15"/>
      <c r="E88" s="26"/>
      <c r="F88" s="27"/>
      <c r="G88" s="17" t="str">
        <f t="shared" si="2"/>
        <v/>
      </c>
    </row>
    <row r="89" spans="2:7" x14ac:dyDescent="0.6">
      <c r="B89" s="50" t="s">
        <v>109</v>
      </c>
      <c r="C89" s="14" t="s">
        <v>1873</v>
      </c>
      <c r="D89" s="22" t="s">
        <v>90</v>
      </c>
      <c r="E89" s="26"/>
      <c r="F89" s="27"/>
      <c r="G89" s="17">
        <f t="shared" si="2"/>
        <v>0</v>
      </c>
    </row>
    <row r="90" spans="2:7" x14ac:dyDescent="0.6">
      <c r="B90" s="63"/>
      <c r="C90" s="14"/>
      <c r="D90" s="15"/>
      <c r="E90" s="26"/>
      <c r="F90" s="27"/>
      <c r="G90" s="17" t="str">
        <f t="shared" si="2"/>
        <v/>
      </c>
    </row>
    <row r="91" spans="2:7" x14ac:dyDescent="0.6">
      <c r="B91" s="50" t="s">
        <v>112</v>
      </c>
      <c r="C91" s="14" t="s">
        <v>1874</v>
      </c>
      <c r="D91" s="22" t="s">
        <v>90</v>
      </c>
      <c r="E91" s="26"/>
      <c r="F91" s="69"/>
      <c r="G91" s="17">
        <f t="shared" si="2"/>
        <v>0</v>
      </c>
    </row>
    <row r="92" spans="2:7" x14ac:dyDescent="0.6">
      <c r="B92" s="63"/>
      <c r="C92" s="14"/>
      <c r="D92" s="15"/>
      <c r="E92" s="26"/>
      <c r="F92" s="27"/>
      <c r="G92" s="17" t="str">
        <f t="shared" si="2"/>
        <v/>
      </c>
    </row>
    <row r="93" spans="2:7" ht="26" x14ac:dyDescent="0.6">
      <c r="B93" s="50" t="s">
        <v>1875</v>
      </c>
      <c r="C93" s="14" t="s">
        <v>1876</v>
      </c>
      <c r="D93" s="22"/>
      <c r="E93" s="26"/>
      <c r="F93" s="64"/>
      <c r="G93" s="17" t="str">
        <f t="shared" si="2"/>
        <v/>
      </c>
    </row>
    <row r="94" spans="2:7" x14ac:dyDescent="0.6">
      <c r="B94" s="63"/>
      <c r="C94" s="14"/>
      <c r="D94" s="15"/>
      <c r="E94" s="15"/>
      <c r="F94" s="16"/>
      <c r="G94" s="17" t="str">
        <f t="shared" si="2"/>
        <v/>
      </c>
    </row>
    <row r="95" spans="2:7" x14ac:dyDescent="0.6">
      <c r="B95" s="50" t="s">
        <v>109</v>
      </c>
      <c r="C95" s="152" t="s">
        <v>1877</v>
      </c>
      <c r="D95" s="66" t="s">
        <v>90</v>
      </c>
      <c r="E95" s="15"/>
      <c r="F95" s="69"/>
      <c r="G95" s="17">
        <f t="shared" si="2"/>
        <v>0</v>
      </c>
    </row>
    <row r="96" spans="2:7" x14ac:dyDescent="0.6">
      <c r="B96" s="63"/>
      <c r="C96" s="152"/>
      <c r="D96" s="66"/>
      <c r="E96" s="15"/>
      <c r="F96" s="69"/>
      <c r="G96" s="17" t="str">
        <f t="shared" si="2"/>
        <v/>
      </c>
    </row>
    <row r="97" spans="2:7" x14ac:dyDescent="0.6">
      <c r="B97" s="63" t="s">
        <v>112</v>
      </c>
      <c r="C97" s="14" t="s">
        <v>1878</v>
      </c>
      <c r="D97" s="22" t="s">
        <v>90</v>
      </c>
      <c r="E97" s="15"/>
      <c r="F97" s="69"/>
      <c r="G97" s="17">
        <f t="shared" si="2"/>
        <v>0</v>
      </c>
    </row>
    <row r="98" spans="2:7" x14ac:dyDescent="0.6">
      <c r="B98" s="63"/>
      <c r="C98" s="14"/>
      <c r="D98" s="15"/>
      <c r="E98" s="15"/>
      <c r="F98" s="69"/>
      <c r="G98" s="17" t="str">
        <f t="shared" si="2"/>
        <v/>
      </c>
    </row>
    <row r="99" spans="2:7" ht="26" x14ac:dyDescent="0.6">
      <c r="B99" s="63" t="s">
        <v>1879</v>
      </c>
      <c r="C99" s="14" t="s">
        <v>1880</v>
      </c>
      <c r="D99" s="22" t="s">
        <v>62</v>
      </c>
      <c r="E99" s="15"/>
      <c r="F99" s="72"/>
      <c r="G99" s="17">
        <f t="shared" si="2"/>
        <v>0</v>
      </c>
    </row>
    <row r="100" spans="2:7" x14ac:dyDescent="0.6">
      <c r="B100" s="63"/>
      <c r="C100" s="14"/>
      <c r="D100" s="15"/>
      <c r="E100" s="15"/>
      <c r="F100" s="69"/>
      <c r="G100" s="17" t="str">
        <f t="shared" si="2"/>
        <v/>
      </c>
    </row>
    <row r="101" spans="2:7" x14ac:dyDescent="0.6">
      <c r="B101" s="50" t="s">
        <v>1881</v>
      </c>
      <c r="C101" s="153" t="s">
        <v>1882</v>
      </c>
      <c r="D101" s="66"/>
      <c r="E101" s="15"/>
      <c r="F101" s="69"/>
      <c r="G101" s="17" t="str">
        <f t="shared" si="2"/>
        <v/>
      </c>
    </row>
    <row r="102" spans="2:7" x14ac:dyDescent="0.6">
      <c r="B102" s="63"/>
      <c r="C102" s="152"/>
      <c r="D102" s="66"/>
      <c r="E102" s="15"/>
      <c r="F102" s="69"/>
      <c r="G102" s="17" t="str">
        <f t="shared" si="2"/>
        <v/>
      </c>
    </row>
    <row r="103" spans="2:7" x14ac:dyDescent="0.6">
      <c r="B103" s="63" t="s">
        <v>1883</v>
      </c>
      <c r="C103" s="14" t="s">
        <v>1135</v>
      </c>
      <c r="D103" s="22" t="s">
        <v>59</v>
      </c>
      <c r="E103" s="66"/>
      <c r="F103" s="69"/>
      <c r="G103" s="17">
        <f t="shared" si="2"/>
        <v>0</v>
      </c>
    </row>
    <row r="104" spans="2:7" x14ac:dyDescent="0.6">
      <c r="B104" s="63"/>
      <c r="C104" s="14"/>
      <c r="D104" s="15"/>
      <c r="E104" s="15"/>
      <c r="F104" s="69"/>
      <c r="G104" s="17" t="str">
        <f t="shared" si="2"/>
        <v/>
      </c>
    </row>
    <row r="105" spans="2:7" x14ac:dyDescent="0.6">
      <c r="B105" s="95" t="s">
        <v>1884</v>
      </c>
      <c r="C105" s="14" t="s">
        <v>1885</v>
      </c>
      <c r="D105" s="22" t="s">
        <v>59</v>
      </c>
      <c r="E105" s="66"/>
      <c r="F105" s="69"/>
      <c r="G105" s="17">
        <f t="shared" si="2"/>
        <v>0</v>
      </c>
    </row>
    <row r="106" spans="2:7" x14ac:dyDescent="0.6">
      <c r="B106" s="63"/>
      <c r="C106" s="152"/>
      <c r="D106" s="66"/>
      <c r="E106" s="66"/>
      <c r="F106" s="69"/>
      <c r="G106" s="17" t="str">
        <f t="shared" si="2"/>
        <v/>
      </c>
    </row>
    <row r="107" spans="2:7" x14ac:dyDescent="0.6">
      <c r="B107" s="95" t="s">
        <v>1886</v>
      </c>
      <c r="C107" s="153" t="s">
        <v>1140</v>
      </c>
      <c r="D107" s="66" t="s">
        <v>56</v>
      </c>
      <c r="E107" s="15"/>
      <c r="F107" s="69"/>
      <c r="G107" s="17">
        <f t="shared" si="2"/>
        <v>0</v>
      </c>
    </row>
    <row r="108" spans="2:7" x14ac:dyDescent="0.6">
      <c r="B108" s="63"/>
      <c r="C108" s="152"/>
      <c r="D108" s="66"/>
      <c r="E108" s="15"/>
      <c r="F108" s="69"/>
      <c r="G108" s="17" t="str">
        <f t="shared" si="2"/>
        <v/>
      </c>
    </row>
    <row r="109" spans="2:7" x14ac:dyDescent="0.6">
      <c r="B109" s="63" t="s">
        <v>1887</v>
      </c>
      <c r="C109" s="14" t="s">
        <v>1888</v>
      </c>
      <c r="D109" s="22"/>
      <c r="E109" s="15"/>
      <c r="F109" s="69"/>
      <c r="G109" s="17" t="str">
        <f t="shared" si="2"/>
        <v/>
      </c>
    </row>
    <row r="110" spans="2:7" x14ac:dyDescent="0.6">
      <c r="B110" s="63"/>
      <c r="C110" s="14"/>
      <c r="D110" s="15"/>
      <c r="E110" s="15"/>
      <c r="F110" s="69"/>
      <c r="G110" s="17" t="str">
        <f t="shared" si="2"/>
        <v/>
      </c>
    </row>
    <row r="111" spans="2:7" ht="26" x14ac:dyDescent="0.6">
      <c r="B111" s="95" t="s">
        <v>1889</v>
      </c>
      <c r="C111" s="14" t="s">
        <v>1890</v>
      </c>
      <c r="D111" s="22" t="s">
        <v>90</v>
      </c>
      <c r="E111" s="15"/>
      <c r="F111" s="16"/>
      <c r="G111" s="17">
        <f t="shared" si="2"/>
        <v>0</v>
      </c>
    </row>
    <row r="112" spans="2:7" x14ac:dyDescent="0.6">
      <c r="B112" s="95"/>
      <c r="C112" s="14"/>
      <c r="D112" s="22"/>
      <c r="E112" s="15"/>
      <c r="F112" s="16"/>
      <c r="G112" s="17" t="str">
        <f t="shared" si="2"/>
        <v/>
      </c>
    </row>
    <row r="113" spans="2:7" ht="26" x14ac:dyDescent="0.6">
      <c r="B113" s="50" t="s">
        <v>1891</v>
      </c>
      <c r="C113" s="14" t="s">
        <v>1892</v>
      </c>
      <c r="D113" s="15" t="s">
        <v>90</v>
      </c>
      <c r="E113" s="15"/>
      <c r="F113" s="16"/>
      <c r="G113" s="17">
        <f t="shared" si="2"/>
        <v>0</v>
      </c>
    </row>
    <row r="114" spans="2:7" x14ac:dyDescent="0.6">
      <c r="B114" s="50"/>
      <c r="C114" s="14"/>
      <c r="D114" s="15"/>
      <c r="E114" s="15"/>
      <c r="F114" s="16"/>
      <c r="G114" s="17"/>
    </row>
    <row r="115" spans="2:7" x14ac:dyDescent="0.6">
      <c r="B115" s="50"/>
      <c r="C115" s="14"/>
      <c r="D115" s="15"/>
      <c r="E115" s="15"/>
      <c r="F115" s="16"/>
      <c r="G115" s="17"/>
    </row>
    <row r="116" spans="2:7" x14ac:dyDescent="0.6">
      <c r="B116" s="50"/>
      <c r="C116" s="14"/>
      <c r="D116" s="15"/>
      <c r="E116" s="15"/>
      <c r="F116" s="16"/>
      <c r="G116" s="17"/>
    </row>
    <row r="117" spans="2:7" x14ac:dyDescent="0.6">
      <c r="B117" s="50"/>
      <c r="C117" s="14"/>
      <c r="D117" s="15"/>
      <c r="E117" s="15"/>
      <c r="F117" s="16"/>
      <c r="G117" s="17"/>
    </row>
    <row r="118" spans="2:7" x14ac:dyDescent="0.6">
      <c r="B118" s="50"/>
      <c r="C118" s="14"/>
      <c r="D118" s="15"/>
      <c r="E118" s="15"/>
      <c r="F118" s="16"/>
      <c r="G118" s="17"/>
    </row>
    <row r="119" spans="2:7" x14ac:dyDescent="0.6">
      <c r="B119" s="50"/>
      <c r="C119" s="14"/>
      <c r="D119" s="15"/>
      <c r="E119" s="15"/>
      <c r="F119" s="16"/>
      <c r="G119" s="17"/>
    </row>
    <row r="120" spans="2:7" x14ac:dyDescent="0.6">
      <c r="B120" s="50"/>
      <c r="C120" s="14"/>
      <c r="D120" s="15"/>
      <c r="E120" s="15"/>
      <c r="F120" s="16"/>
      <c r="G120" s="17"/>
    </row>
    <row r="121" spans="2:7" x14ac:dyDescent="0.6">
      <c r="B121" s="50"/>
      <c r="C121" s="14"/>
      <c r="D121" s="15"/>
      <c r="E121" s="15"/>
      <c r="F121" s="16"/>
      <c r="G121" s="17"/>
    </row>
    <row r="122" spans="2:7" x14ac:dyDescent="0.6">
      <c r="B122" s="50"/>
      <c r="C122" s="14"/>
      <c r="D122" s="15"/>
      <c r="E122" s="15"/>
      <c r="F122" s="16"/>
      <c r="G122" s="17"/>
    </row>
    <row r="123" spans="2:7" x14ac:dyDescent="0.6">
      <c r="B123" s="50"/>
      <c r="C123" s="14"/>
      <c r="D123" s="15"/>
      <c r="E123" s="15"/>
      <c r="F123" s="16"/>
      <c r="G123" s="17"/>
    </row>
    <row r="124" spans="2:7" x14ac:dyDescent="0.6">
      <c r="B124" s="50"/>
      <c r="C124" s="14"/>
      <c r="D124" s="15"/>
      <c r="E124" s="15"/>
      <c r="F124" s="16"/>
      <c r="G124" s="17"/>
    </row>
    <row r="125" spans="2:7" x14ac:dyDescent="0.6">
      <c r="B125" s="50"/>
      <c r="C125" s="14"/>
      <c r="D125" s="15"/>
      <c r="E125" s="15"/>
      <c r="F125" s="16"/>
      <c r="G125" s="17"/>
    </row>
    <row r="126" spans="2:7" x14ac:dyDescent="0.6">
      <c r="B126" s="50"/>
      <c r="C126" s="14"/>
      <c r="D126" s="15"/>
      <c r="E126" s="15"/>
      <c r="F126" s="16"/>
      <c r="G126" s="17"/>
    </row>
    <row r="127" spans="2:7" x14ac:dyDescent="0.6">
      <c r="B127" s="50"/>
      <c r="C127" s="14"/>
      <c r="D127" s="15"/>
      <c r="E127" s="15"/>
      <c r="F127" s="16"/>
      <c r="G127" s="17"/>
    </row>
    <row r="128" spans="2:7" x14ac:dyDescent="0.6">
      <c r="B128" s="50"/>
      <c r="C128" s="14"/>
      <c r="D128" s="15"/>
      <c r="E128" s="15"/>
      <c r="F128" s="16"/>
      <c r="G128" s="17"/>
    </row>
    <row r="129" spans="2:8" x14ac:dyDescent="0.6">
      <c r="B129" s="50"/>
      <c r="C129" s="14"/>
      <c r="D129" s="15"/>
      <c r="E129" s="15"/>
      <c r="F129" s="16"/>
      <c r="G129" s="17"/>
    </row>
    <row r="130" spans="2:8" x14ac:dyDescent="0.6">
      <c r="B130" s="50"/>
      <c r="C130" s="14"/>
      <c r="D130" s="15"/>
      <c r="E130" s="15"/>
      <c r="F130" s="16"/>
      <c r="G130" s="17"/>
    </row>
    <row r="131" spans="2:8" x14ac:dyDescent="0.6">
      <c r="B131" s="50"/>
      <c r="C131" s="14"/>
      <c r="D131" s="15"/>
      <c r="E131" s="15"/>
      <c r="F131" s="16"/>
      <c r="G131" s="17"/>
    </row>
    <row r="132" spans="2:8" x14ac:dyDescent="0.6">
      <c r="B132" s="50"/>
      <c r="C132" s="14"/>
      <c r="D132" s="15"/>
      <c r="E132" s="15"/>
      <c r="F132" s="16"/>
      <c r="G132" s="17"/>
    </row>
    <row r="133" spans="2:8" x14ac:dyDescent="0.6">
      <c r="B133" s="50"/>
      <c r="C133" s="14"/>
      <c r="D133" s="15"/>
      <c r="E133" s="15"/>
      <c r="F133" s="16"/>
      <c r="G133" s="17"/>
    </row>
    <row r="134" spans="2:8" x14ac:dyDescent="0.6">
      <c r="B134" s="50"/>
      <c r="C134" s="14"/>
      <c r="D134" s="15"/>
      <c r="E134" s="15"/>
      <c r="F134" s="16"/>
      <c r="G134" s="17"/>
    </row>
    <row r="135" spans="2:8" x14ac:dyDescent="0.6">
      <c r="B135" s="50"/>
      <c r="C135" s="14"/>
      <c r="D135" s="15"/>
      <c r="E135" s="15"/>
      <c r="F135" s="16"/>
      <c r="G135" s="17"/>
    </row>
    <row r="136" spans="2:8" x14ac:dyDescent="0.6">
      <c r="B136" s="50"/>
      <c r="C136" s="14"/>
      <c r="D136" s="15"/>
      <c r="E136" s="15"/>
      <c r="F136" s="16"/>
      <c r="G136" s="17"/>
    </row>
    <row r="137" spans="2:8" s="28" customFormat="1" ht="24.95" customHeight="1" x14ac:dyDescent="0.6">
      <c r="B137" s="93" t="str">
        <f>$B$10</f>
        <v>C6.1</v>
      </c>
      <c r="C137" s="30" t="s">
        <v>173</v>
      </c>
      <c r="D137" s="31"/>
      <c r="E137" s="32"/>
      <c r="F137" s="31"/>
      <c r="G137" s="33">
        <f>SUM(G77:G136)</f>
        <v>0</v>
      </c>
      <c r="H137" s="34"/>
    </row>
  </sheetData>
  <mergeCells count="11">
    <mergeCell ref="B72:F72"/>
    <mergeCell ref="G72:G75"/>
    <mergeCell ref="B73:F75"/>
    <mergeCell ref="E1:G1"/>
    <mergeCell ref="B5:F7"/>
    <mergeCell ref="G4:G7"/>
    <mergeCell ref="B4:F4"/>
    <mergeCell ref="B69:D69"/>
    <mergeCell ref="E69:G71"/>
    <mergeCell ref="B70:D70"/>
    <mergeCell ref="B71:D71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ZNT 4198/17T Standard Quotation Document Ver. 2019-09-02&amp;R&amp;"Arial,Bold"_____________________
C&amp;P  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4"/>
  <dimension ref="B1:H74"/>
  <sheetViews>
    <sheetView view="pageBreakPreview" zoomScaleNormal="125" zoomScaleSheetLayoutView="100" zoomScalePageLayoutView="125" workbookViewId="0">
      <pane xSplit="4" ySplit="1" topLeftCell="E2" activePane="bottomRight" state="frozen"/>
      <selection pane="topRight" activeCell="E2" sqref="E1:E1048576"/>
      <selection pane="bottomLeft" activeCell="E2" sqref="E1:E1048576"/>
      <selection pane="bottomRight" activeCell="E2" sqref="E1:E1048576"/>
    </sheetView>
  </sheetViews>
  <sheetFormatPr defaultColWidth="8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8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3"/>
    </row>
    <row r="4" spans="2:8" x14ac:dyDescent="0.6">
      <c r="B4" s="376" t="s">
        <v>8</v>
      </c>
      <c r="C4" s="377"/>
      <c r="D4" s="377"/>
      <c r="E4" s="377"/>
      <c r="F4" s="377"/>
      <c r="G4" s="380" t="str">
        <f>"CHAPTER "&amp;B10</f>
        <v>CHAPTER C7.1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81"/>
      <c r="H5" s="8"/>
    </row>
    <row r="6" spans="2:8" ht="12.75" customHeight="1" x14ac:dyDescent="0.6">
      <c r="B6" s="369"/>
      <c r="C6" s="370"/>
      <c r="D6" s="370"/>
      <c r="E6" s="370"/>
      <c r="F6" s="370"/>
      <c r="G6" s="381"/>
      <c r="H6" s="8"/>
    </row>
    <row r="7" spans="2:8" s="9" customFormat="1" ht="7.5" customHeight="1" x14ac:dyDescent="0.6">
      <c r="B7" s="371"/>
      <c r="C7" s="372"/>
      <c r="D7" s="372"/>
      <c r="E7" s="372"/>
      <c r="F7" s="372"/>
      <c r="G7" s="382"/>
      <c r="H7" s="12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90"/>
      <c r="C9" s="55"/>
      <c r="D9" s="89"/>
      <c r="E9" s="15"/>
      <c r="F9" s="16"/>
      <c r="G9" s="109" t="str">
        <f t="shared" ref="G9:G40" si="0">IF(D9="","",E9*F9)</f>
        <v/>
      </c>
      <c r="H9" s="18"/>
    </row>
    <row r="10" spans="2:8" x14ac:dyDescent="0.6">
      <c r="B10" s="77" t="s">
        <v>1893</v>
      </c>
      <c r="C10" s="7" t="s">
        <v>1894</v>
      </c>
      <c r="D10" s="15"/>
      <c r="E10" s="15"/>
      <c r="F10" s="16"/>
      <c r="G10" s="109" t="str">
        <f t="shared" si="0"/>
        <v/>
      </c>
      <c r="H10" s="18"/>
    </row>
    <row r="11" spans="2:8" x14ac:dyDescent="0.6">
      <c r="B11" s="50"/>
      <c r="C11" s="55"/>
      <c r="D11" s="15"/>
      <c r="E11" s="15"/>
      <c r="F11" s="16"/>
      <c r="G11" s="109" t="str">
        <f t="shared" si="0"/>
        <v/>
      </c>
      <c r="H11" s="18"/>
    </row>
    <row r="12" spans="2:8" ht="26.45" customHeight="1" x14ac:dyDescent="0.6">
      <c r="B12" s="158" t="s">
        <v>1895</v>
      </c>
      <c r="C12" s="59" t="s">
        <v>1896</v>
      </c>
      <c r="D12" s="66"/>
      <c r="E12" s="22"/>
      <c r="F12" s="40"/>
      <c r="G12" s="109" t="str">
        <f t="shared" si="0"/>
        <v/>
      </c>
      <c r="H12" s="41"/>
    </row>
    <row r="13" spans="2:8" x14ac:dyDescent="0.6">
      <c r="B13" s="157"/>
      <c r="D13" s="22"/>
      <c r="E13" s="22"/>
      <c r="F13" s="40"/>
      <c r="G13" s="109" t="str">
        <f t="shared" si="0"/>
        <v/>
      </c>
      <c r="H13" s="41"/>
    </row>
    <row r="14" spans="2:8" x14ac:dyDescent="0.6">
      <c r="B14" s="158" t="s">
        <v>1897</v>
      </c>
      <c r="C14" s="36" t="s">
        <v>1898</v>
      </c>
      <c r="D14" s="66" t="s">
        <v>62</v>
      </c>
      <c r="E14" s="22"/>
      <c r="F14" s="40"/>
      <c r="G14" s="109">
        <f t="shared" si="0"/>
        <v>0</v>
      </c>
      <c r="H14" s="41"/>
    </row>
    <row r="15" spans="2:8" x14ac:dyDescent="0.6">
      <c r="B15" s="157"/>
      <c r="D15" s="22"/>
      <c r="E15" s="22"/>
      <c r="F15" s="40"/>
      <c r="G15" s="109" t="str">
        <f t="shared" si="0"/>
        <v/>
      </c>
      <c r="H15" s="41"/>
    </row>
    <row r="16" spans="2:8" x14ac:dyDescent="0.6">
      <c r="B16" s="158" t="s">
        <v>1899</v>
      </c>
      <c r="C16" s="36" t="s">
        <v>1900</v>
      </c>
      <c r="D16" s="66" t="s">
        <v>62</v>
      </c>
      <c r="E16" s="23"/>
      <c r="F16" s="40"/>
      <c r="G16" s="109">
        <f t="shared" si="0"/>
        <v>0</v>
      </c>
      <c r="H16" s="42"/>
    </row>
    <row r="17" spans="2:8" x14ac:dyDescent="0.6">
      <c r="B17" s="157"/>
      <c r="D17" s="22"/>
      <c r="E17" s="23"/>
      <c r="F17" s="40"/>
      <c r="G17" s="109" t="str">
        <f t="shared" si="0"/>
        <v/>
      </c>
      <c r="H17" s="42"/>
    </row>
    <row r="18" spans="2:8" ht="24.75" customHeight="1" x14ac:dyDescent="0.6">
      <c r="B18" s="158" t="s">
        <v>1901</v>
      </c>
      <c r="C18" s="59" t="s">
        <v>1902</v>
      </c>
      <c r="D18" s="66" t="s">
        <v>62</v>
      </c>
      <c r="E18" s="23"/>
      <c r="F18" s="40"/>
      <c r="G18" s="109">
        <f t="shared" si="0"/>
        <v>0</v>
      </c>
      <c r="H18" s="42"/>
    </row>
    <row r="19" spans="2:8" x14ac:dyDescent="0.6">
      <c r="B19" s="157"/>
      <c r="D19" s="22"/>
      <c r="E19" s="23"/>
      <c r="F19" s="40"/>
      <c r="G19" s="109" t="str">
        <f t="shared" si="0"/>
        <v/>
      </c>
      <c r="H19" s="41"/>
    </row>
    <row r="20" spans="2:8" ht="24" customHeight="1" x14ac:dyDescent="0.6">
      <c r="B20" s="158" t="s">
        <v>1903</v>
      </c>
      <c r="C20" s="59" t="s">
        <v>1904</v>
      </c>
      <c r="D20" s="66" t="s">
        <v>62</v>
      </c>
      <c r="E20" s="23"/>
      <c r="F20" s="40"/>
      <c r="G20" s="109">
        <f t="shared" si="0"/>
        <v>0</v>
      </c>
      <c r="H20" s="41"/>
    </row>
    <row r="21" spans="2:8" x14ac:dyDescent="0.6">
      <c r="B21" s="157"/>
      <c r="D21" s="22"/>
      <c r="E21" s="23"/>
      <c r="F21" s="40"/>
      <c r="G21" s="109" t="str">
        <f t="shared" si="0"/>
        <v/>
      </c>
      <c r="H21" s="44"/>
    </row>
    <row r="22" spans="2:8" ht="23.25" customHeight="1" x14ac:dyDescent="0.6">
      <c r="B22" s="158" t="s">
        <v>1905</v>
      </c>
      <c r="C22" s="59" t="s">
        <v>1906</v>
      </c>
      <c r="D22" s="66" t="s">
        <v>62</v>
      </c>
      <c r="E22" s="23"/>
      <c r="F22" s="40"/>
      <c r="G22" s="109">
        <f t="shared" si="0"/>
        <v>0</v>
      </c>
    </row>
    <row r="23" spans="2:8" x14ac:dyDescent="0.6">
      <c r="B23" s="157"/>
      <c r="D23" s="37"/>
      <c r="E23" s="23"/>
      <c r="F23" s="40"/>
      <c r="G23" s="109" t="str">
        <f t="shared" si="0"/>
        <v/>
      </c>
    </row>
    <row r="24" spans="2:8" x14ac:dyDescent="0.6">
      <c r="B24" s="158" t="s">
        <v>1907</v>
      </c>
      <c r="C24" s="36" t="s">
        <v>1908</v>
      </c>
      <c r="D24" s="15" t="s">
        <v>1240</v>
      </c>
      <c r="E24" s="23"/>
      <c r="F24" s="40"/>
      <c r="G24" s="109">
        <f t="shared" si="0"/>
        <v>0</v>
      </c>
    </row>
    <row r="25" spans="2:8" x14ac:dyDescent="0.6">
      <c r="B25" s="157"/>
      <c r="D25" s="37"/>
      <c r="E25" s="23"/>
      <c r="F25" s="40"/>
      <c r="G25" s="109" t="str">
        <f t="shared" si="0"/>
        <v/>
      </c>
    </row>
    <row r="26" spans="2:8" ht="24.75" customHeight="1" x14ac:dyDescent="0.6">
      <c r="B26" s="158" t="s">
        <v>1909</v>
      </c>
      <c r="C26" s="59" t="s">
        <v>1910</v>
      </c>
      <c r="D26" s="66" t="s">
        <v>1911</v>
      </c>
      <c r="E26" s="23"/>
      <c r="F26" s="40"/>
      <c r="G26" s="109">
        <f t="shared" si="0"/>
        <v>0</v>
      </c>
    </row>
    <row r="27" spans="2:8" x14ac:dyDescent="0.6">
      <c r="B27" s="157"/>
      <c r="D27" s="37"/>
      <c r="E27" s="23"/>
      <c r="F27" s="40" t="str">
        <f>IF(C27="","",#REF!*E27)</f>
        <v/>
      </c>
      <c r="G27" s="109" t="str">
        <f t="shared" si="0"/>
        <v/>
      </c>
    </row>
    <row r="28" spans="2:8" x14ac:dyDescent="0.6">
      <c r="B28" s="157"/>
      <c r="D28" s="37"/>
      <c r="E28" s="23"/>
      <c r="F28" s="40"/>
      <c r="G28" s="109" t="str">
        <f t="shared" si="0"/>
        <v/>
      </c>
    </row>
    <row r="29" spans="2:8" x14ac:dyDescent="0.6">
      <c r="B29" s="157"/>
      <c r="D29" s="37"/>
      <c r="E29" s="23"/>
      <c r="F29" s="40"/>
      <c r="G29" s="109" t="str">
        <f t="shared" si="0"/>
        <v/>
      </c>
    </row>
    <row r="30" spans="2:8" x14ac:dyDescent="0.6">
      <c r="B30" s="157"/>
      <c r="D30" s="37"/>
      <c r="E30" s="23"/>
      <c r="F30" s="40"/>
      <c r="G30" s="109" t="str">
        <f t="shared" si="0"/>
        <v/>
      </c>
    </row>
    <row r="31" spans="2:8" x14ac:dyDescent="0.6">
      <c r="B31" s="157"/>
      <c r="D31" s="37"/>
      <c r="E31" s="23"/>
      <c r="F31" s="40"/>
      <c r="G31" s="109" t="str">
        <f t="shared" si="0"/>
        <v/>
      </c>
    </row>
    <row r="32" spans="2:8" x14ac:dyDescent="0.6">
      <c r="B32" s="157"/>
      <c r="D32" s="37"/>
      <c r="E32" s="23"/>
      <c r="F32" s="40"/>
      <c r="G32" s="109" t="str">
        <f t="shared" si="0"/>
        <v/>
      </c>
    </row>
    <row r="33" spans="2:7" x14ac:dyDescent="0.6">
      <c r="B33" s="157"/>
      <c r="D33" s="37"/>
      <c r="E33" s="23"/>
      <c r="F33" s="40"/>
      <c r="G33" s="109" t="str">
        <f t="shared" si="0"/>
        <v/>
      </c>
    </row>
    <row r="34" spans="2:7" x14ac:dyDescent="0.6">
      <c r="B34" s="157"/>
      <c r="D34" s="37"/>
      <c r="E34" s="23"/>
      <c r="F34" s="40"/>
      <c r="G34" s="109" t="str">
        <f t="shared" si="0"/>
        <v/>
      </c>
    </row>
    <row r="35" spans="2:7" x14ac:dyDescent="0.6">
      <c r="B35" s="157"/>
      <c r="D35" s="37"/>
      <c r="E35" s="23"/>
      <c r="F35" s="40"/>
      <c r="G35" s="109" t="str">
        <f t="shared" si="0"/>
        <v/>
      </c>
    </row>
    <row r="36" spans="2:7" x14ac:dyDescent="0.6">
      <c r="B36" s="157"/>
      <c r="D36" s="37"/>
      <c r="E36" s="23"/>
      <c r="F36" s="40"/>
      <c r="G36" s="109" t="str">
        <f t="shared" si="0"/>
        <v/>
      </c>
    </row>
    <row r="37" spans="2:7" x14ac:dyDescent="0.6">
      <c r="B37" s="157"/>
      <c r="D37" s="37"/>
      <c r="E37" s="23"/>
      <c r="F37" s="40"/>
      <c r="G37" s="109" t="str">
        <f t="shared" si="0"/>
        <v/>
      </c>
    </row>
    <row r="38" spans="2:7" x14ac:dyDescent="0.6">
      <c r="B38" s="157"/>
      <c r="D38" s="37"/>
      <c r="E38" s="23"/>
      <c r="F38" s="40"/>
      <c r="G38" s="109" t="str">
        <f t="shared" si="0"/>
        <v/>
      </c>
    </row>
    <row r="39" spans="2:7" x14ac:dyDescent="0.6">
      <c r="B39" s="157"/>
      <c r="D39" s="37"/>
      <c r="E39" s="23"/>
      <c r="F39" s="40"/>
      <c r="G39" s="109" t="str">
        <f t="shared" si="0"/>
        <v/>
      </c>
    </row>
    <row r="40" spans="2:7" x14ac:dyDescent="0.6">
      <c r="B40" s="157"/>
      <c r="D40" s="37"/>
      <c r="E40" s="23"/>
      <c r="F40" s="40"/>
      <c r="G40" s="109" t="str">
        <f t="shared" si="0"/>
        <v/>
      </c>
    </row>
    <row r="41" spans="2:7" x14ac:dyDescent="0.6">
      <c r="B41" s="157"/>
      <c r="D41" s="37"/>
      <c r="E41" s="23"/>
      <c r="F41" s="40"/>
      <c r="G41" s="109" t="str">
        <f t="shared" ref="G41:G72" si="1">IF(D41="","",E41*F41)</f>
        <v/>
      </c>
    </row>
    <row r="42" spans="2:7" x14ac:dyDescent="0.6">
      <c r="B42" s="157"/>
      <c r="D42" s="37"/>
      <c r="E42" s="23"/>
      <c r="F42" s="40"/>
      <c r="G42" s="109" t="str">
        <f t="shared" si="1"/>
        <v/>
      </c>
    </row>
    <row r="43" spans="2:7" x14ac:dyDescent="0.6">
      <c r="B43" s="157"/>
      <c r="D43" s="37"/>
      <c r="E43" s="23"/>
      <c r="F43" s="40"/>
      <c r="G43" s="109" t="str">
        <f t="shared" si="1"/>
        <v/>
      </c>
    </row>
    <row r="44" spans="2:7" x14ac:dyDescent="0.6">
      <c r="B44" s="157"/>
      <c r="D44" s="37"/>
      <c r="E44" s="23"/>
      <c r="F44" s="40"/>
      <c r="G44" s="109" t="str">
        <f t="shared" si="1"/>
        <v/>
      </c>
    </row>
    <row r="45" spans="2:7" x14ac:dyDescent="0.6">
      <c r="B45" s="157"/>
      <c r="D45" s="37"/>
      <c r="E45" s="23"/>
      <c r="F45" s="40"/>
      <c r="G45" s="109" t="str">
        <f t="shared" si="1"/>
        <v/>
      </c>
    </row>
    <row r="46" spans="2:7" x14ac:dyDescent="0.6">
      <c r="B46" s="157"/>
      <c r="D46" s="37"/>
      <c r="E46" s="23"/>
      <c r="F46" s="40"/>
      <c r="G46" s="109" t="str">
        <f t="shared" si="1"/>
        <v/>
      </c>
    </row>
    <row r="47" spans="2:7" x14ac:dyDescent="0.6">
      <c r="B47" s="157"/>
      <c r="D47" s="37"/>
      <c r="E47" s="23"/>
      <c r="F47" s="40"/>
      <c r="G47" s="109" t="str">
        <f t="shared" si="1"/>
        <v/>
      </c>
    </row>
    <row r="48" spans="2:7" x14ac:dyDescent="0.6">
      <c r="B48" s="157"/>
      <c r="D48" s="37"/>
      <c r="E48" s="23"/>
      <c r="F48" s="40"/>
      <c r="G48" s="109" t="str">
        <f t="shared" si="1"/>
        <v/>
      </c>
    </row>
    <row r="49" spans="2:7" x14ac:dyDescent="0.6">
      <c r="B49" s="157"/>
      <c r="D49" s="37"/>
      <c r="E49" s="23"/>
      <c r="F49" s="40"/>
      <c r="G49" s="109" t="str">
        <f t="shared" si="1"/>
        <v/>
      </c>
    </row>
    <row r="50" spans="2:7" x14ac:dyDescent="0.6">
      <c r="B50" s="157"/>
      <c r="D50" s="37"/>
      <c r="E50" s="23"/>
      <c r="F50" s="40"/>
      <c r="G50" s="109" t="str">
        <f t="shared" si="1"/>
        <v/>
      </c>
    </row>
    <row r="51" spans="2:7" x14ac:dyDescent="0.6">
      <c r="B51" s="157"/>
      <c r="D51" s="37"/>
      <c r="E51" s="23"/>
      <c r="F51" s="40"/>
      <c r="G51" s="109" t="str">
        <f t="shared" si="1"/>
        <v/>
      </c>
    </row>
    <row r="52" spans="2:7" x14ac:dyDescent="0.6">
      <c r="B52" s="157"/>
      <c r="D52" s="37"/>
      <c r="E52" s="23"/>
      <c r="F52" s="40"/>
      <c r="G52" s="109" t="str">
        <f t="shared" si="1"/>
        <v/>
      </c>
    </row>
    <row r="53" spans="2:7" x14ac:dyDescent="0.6">
      <c r="B53" s="157"/>
      <c r="D53" s="37"/>
      <c r="E53" s="23"/>
      <c r="F53" s="40"/>
      <c r="G53" s="109" t="str">
        <f t="shared" si="1"/>
        <v/>
      </c>
    </row>
    <row r="54" spans="2:7" x14ac:dyDescent="0.6">
      <c r="B54" s="157"/>
      <c r="D54" s="37"/>
      <c r="E54" s="23"/>
      <c r="F54" s="40"/>
      <c r="G54" s="109" t="str">
        <f t="shared" si="1"/>
        <v/>
      </c>
    </row>
    <row r="55" spans="2:7" x14ac:dyDescent="0.6">
      <c r="B55" s="157"/>
      <c r="D55" s="37"/>
      <c r="E55" s="23"/>
      <c r="F55" s="40"/>
      <c r="G55" s="109" t="str">
        <f t="shared" si="1"/>
        <v/>
      </c>
    </row>
    <row r="56" spans="2:7" x14ac:dyDescent="0.6">
      <c r="B56" s="157"/>
      <c r="D56" s="37"/>
      <c r="E56" s="23"/>
      <c r="F56" s="40"/>
      <c r="G56" s="109" t="str">
        <f t="shared" si="1"/>
        <v/>
      </c>
    </row>
    <row r="57" spans="2:7" x14ac:dyDescent="0.6">
      <c r="B57" s="157"/>
      <c r="D57" s="37"/>
      <c r="E57" s="23"/>
      <c r="F57" s="40"/>
      <c r="G57" s="109" t="str">
        <f t="shared" si="1"/>
        <v/>
      </c>
    </row>
    <row r="58" spans="2:7" x14ac:dyDescent="0.6">
      <c r="B58" s="157"/>
      <c r="D58" s="37"/>
      <c r="E58" s="23"/>
      <c r="F58" s="40"/>
      <c r="G58" s="109" t="str">
        <f t="shared" si="1"/>
        <v/>
      </c>
    </row>
    <row r="59" spans="2:7" x14ac:dyDescent="0.6">
      <c r="B59" s="157"/>
      <c r="D59" s="37"/>
      <c r="E59" s="23"/>
      <c r="F59" s="40"/>
      <c r="G59" s="109" t="str">
        <f t="shared" si="1"/>
        <v/>
      </c>
    </row>
    <row r="60" spans="2:7" x14ac:dyDescent="0.6">
      <c r="B60" s="157"/>
      <c r="D60" s="37"/>
      <c r="E60" s="23"/>
      <c r="F60" s="40"/>
      <c r="G60" s="109" t="str">
        <f t="shared" si="1"/>
        <v/>
      </c>
    </row>
    <row r="61" spans="2:7" x14ac:dyDescent="0.6">
      <c r="B61" s="157"/>
      <c r="D61" s="37"/>
      <c r="E61" s="23"/>
      <c r="F61" s="40"/>
      <c r="G61" s="109" t="str">
        <f t="shared" si="1"/>
        <v/>
      </c>
    </row>
    <row r="62" spans="2:7" x14ac:dyDescent="0.6">
      <c r="B62" s="157"/>
      <c r="D62" s="37"/>
      <c r="E62" s="23"/>
      <c r="F62" s="40"/>
      <c r="G62" s="109" t="str">
        <f t="shared" si="1"/>
        <v/>
      </c>
    </row>
    <row r="63" spans="2:7" x14ac:dyDescent="0.6">
      <c r="B63" s="157"/>
      <c r="D63" s="37"/>
      <c r="E63" s="23"/>
      <c r="F63" s="40"/>
      <c r="G63" s="109" t="str">
        <f t="shared" si="1"/>
        <v/>
      </c>
    </row>
    <row r="64" spans="2:7" x14ac:dyDescent="0.6">
      <c r="B64" s="157"/>
      <c r="D64" s="37"/>
      <c r="E64" s="23"/>
      <c r="F64" s="40"/>
      <c r="G64" s="109" t="str">
        <f t="shared" si="1"/>
        <v/>
      </c>
    </row>
    <row r="65" spans="2:8" x14ac:dyDescent="0.6">
      <c r="B65" s="157"/>
      <c r="D65" s="37"/>
      <c r="E65" s="23"/>
      <c r="F65" s="40"/>
      <c r="G65" s="109" t="str">
        <f t="shared" si="1"/>
        <v/>
      </c>
    </row>
    <row r="66" spans="2:8" x14ac:dyDescent="0.6">
      <c r="B66" s="157"/>
      <c r="D66" s="37"/>
      <c r="E66" s="23"/>
      <c r="F66" s="40"/>
      <c r="G66" s="109" t="str">
        <f t="shared" si="1"/>
        <v/>
      </c>
    </row>
    <row r="67" spans="2:8" x14ac:dyDescent="0.6">
      <c r="B67" s="157"/>
      <c r="D67" s="37"/>
      <c r="E67" s="23"/>
      <c r="F67" s="40"/>
      <c r="G67" s="109" t="str">
        <f t="shared" si="1"/>
        <v/>
      </c>
    </row>
    <row r="68" spans="2:8" x14ac:dyDescent="0.6">
      <c r="B68" s="157"/>
      <c r="D68" s="37"/>
      <c r="E68" s="23"/>
      <c r="F68" s="40"/>
      <c r="G68" s="109" t="str">
        <f t="shared" si="1"/>
        <v/>
      </c>
    </row>
    <row r="69" spans="2:8" x14ac:dyDescent="0.6">
      <c r="B69" s="157"/>
      <c r="D69" s="37"/>
      <c r="E69" s="23"/>
      <c r="F69" s="40"/>
      <c r="G69" s="109" t="str">
        <f t="shared" si="1"/>
        <v/>
      </c>
    </row>
    <row r="70" spans="2:8" x14ac:dyDescent="0.6">
      <c r="B70" s="157"/>
      <c r="D70" s="37"/>
      <c r="E70" s="23"/>
      <c r="F70" s="40"/>
      <c r="G70" s="109" t="str">
        <f t="shared" si="1"/>
        <v/>
      </c>
    </row>
    <row r="71" spans="2:8" x14ac:dyDescent="0.6">
      <c r="B71" s="157"/>
      <c r="D71" s="37"/>
      <c r="E71" s="23"/>
      <c r="F71" s="40"/>
      <c r="G71" s="109" t="str">
        <f t="shared" si="1"/>
        <v/>
      </c>
    </row>
    <row r="72" spans="2:8" x14ac:dyDescent="0.6">
      <c r="B72" s="157"/>
      <c r="D72" s="37"/>
      <c r="E72" s="23"/>
      <c r="F72" s="40"/>
      <c r="G72" s="109" t="str">
        <f t="shared" si="1"/>
        <v/>
      </c>
    </row>
    <row r="73" spans="2:8" x14ac:dyDescent="0.6">
      <c r="B73" s="157"/>
      <c r="D73" s="37"/>
      <c r="E73" s="23"/>
      <c r="F73" s="40"/>
      <c r="G73" s="109" t="str">
        <f t="shared" ref="G73" si="2">IF(D73="","",E73*F73)</f>
        <v/>
      </c>
    </row>
    <row r="74" spans="2:8" s="28" customFormat="1" ht="24.95" customHeight="1" x14ac:dyDescent="0.6">
      <c r="B74" s="93" t="str">
        <f>$B$10</f>
        <v>C7.1</v>
      </c>
      <c r="C74" s="30" t="s">
        <v>173</v>
      </c>
      <c r="D74" s="31"/>
      <c r="E74" s="32"/>
      <c r="F74" s="31"/>
      <c r="G74" s="33">
        <f>SUM(G9:G73)</f>
        <v>0</v>
      </c>
      <c r="H74" s="34"/>
    </row>
  </sheetData>
  <mergeCells count="4">
    <mergeCell ref="E1:G1"/>
    <mergeCell ref="G4:G7"/>
    <mergeCell ref="B4:F4"/>
    <mergeCell ref="B5:F7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 alignWithMargins="0">
    <oddHeader xml:space="preserve">&amp;R&amp;"Arial,Bold Italic"
</oddHeader>
    <oddFooter xml:space="preserve">&amp;L&amp;"Arial,Bold"&amp;8_______________________________________________________________________________________________________________________
ZNT 4198/17T Standard Quotation Document Ver. 2019-09-02&amp;R&amp;"Arial,Bold"C&amp;P  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75"/>
  <dimension ref="B1:H127"/>
  <sheetViews>
    <sheetView view="pageBreakPreview" zoomScaleNormal="125" zoomScaleSheetLayoutView="100" zoomScalePageLayoutView="125" workbookViewId="0">
      <pane xSplit="4" ySplit="1" topLeftCell="E2" activePane="bottomRight" state="frozen"/>
      <selection pane="topRight" activeCell="E2" sqref="E1:E1048576"/>
      <selection pane="bottomLeft" activeCell="E2" sqref="E1:E1048576"/>
      <selection pane="bottomRight" activeCell="E2" sqref="E1:E1048576"/>
    </sheetView>
  </sheetViews>
  <sheetFormatPr defaultColWidth="8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8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3"/>
    </row>
    <row r="4" spans="2:8" x14ac:dyDescent="0.6">
      <c r="B4" s="376" t="s">
        <v>8</v>
      </c>
      <c r="C4" s="377"/>
      <c r="D4" s="377"/>
      <c r="E4" s="377"/>
      <c r="F4" s="377"/>
      <c r="G4" s="380" t="str">
        <f>"CHAPTER "&amp;B10</f>
        <v>CHAPTER C7.2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81"/>
      <c r="H5" s="8"/>
    </row>
    <row r="6" spans="2:8" ht="12.75" customHeight="1" x14ac:dyDescent="0.6">
      <c r="B6" s="369"/>
      <c r="C6" s="370"/>
      <c r="D6" s="370"/>
      <c r="E6" s="370"/>
      <c r="F6" s="370"/>
      <c r="G6" s="381"/>
      <c r="H6" s="8"/>
    </row>
    <row r="7" spans="2:8" s="9" customFormat="1" ht="7.5" customHeight="1" x14ac:dyDescent="0.6">
      <c r="B7" s="371"/>
      <c r="C7" s="372"/>
      <c r="D7" s="372"/>
      <c r="E7" s="372"/>
      <c r="F7" s="372"/>
      <c r="G7" s="382"/>
      <c r="H7" s="12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s="9" customFormat="1" x14ac:dyDescent="0.6">
      <c r="B9" s="164"/>
      <c r="C9" s="12"/>
      <c r="D9" s="96"/>
      <c r="E9" s="51"/>
      <c r="F9" s="51"/>
      <c r="G9" s="51"/>
      <c r="H9" s="12"/>
    </row>
    <row r="10" spans="2:8" s="9" customFormat="1" ht="39" x14ac:dyDescent="0.6">
      <c r="B10" s="77" t="s">
        <v>1912</v>
      </c>
      <c r="C10" s="7" t="s">
        <v>1913</v>
      </c>
      <c r="D10" s="51"/>
      <c r="E10" s="51"/>
      <c r="F10" s="51"/>
      <c r="G10" s="51"/>
      <c r="H10" s="12"/>
    </row>
    <row r="11" spans="2:8" s="9" customFormat="1" x14ac:dyDescent="0.6">
      <c r="B11" s="77"/>
      <c r="C11" s="12"/>
      <c r="D11" s="51"/>
      <c r="E11" s="51"/>
      <c r="F11" s="51"/>
      <c r="G11" s="51"/>
      <c r="H11" s="12"/>
    </row>
    <row r="12" spans="2:8" ht="26" x14ac:dyDescent="0.6">
      <c r="B12" s="158" t="s">
        <v>1914</v>
      </c>
      <c r="C12" s="59" t="s">
        <v>1915</v>
      </c>
      <c r="D12" s="66"/>
      <c r="E12" s="15"/>
      <c r="F12" s="16"/>
      <c r="G12" s="17"/>
      <c r="H12" s="18"/>
    </row>
    <row r="13" spans="2:8" x14ac:dyDescent="0.6">
      <c r="B13" s="157"/>
      <c r="D13" s="22"/>
      <c r="E13" s="22"/>
      <c r="F13" s="40"/>
      <c r="G13" s="25"/>
      <c r="H13" s="41"/>
    </row>
    <row r="14" spans="2:8" x14ac:dyDescent="0.6">
      <c r="B14" s="158" t="s">
        <v>1916</v>
      </c>
      <c r="C14" s="36" t="s">
        <v>1917</v>
      </c>
      <c r="D14" s="66" t="s">
        <v>62</v>
      </c>
      <c r="E14" s="22"/>
      <c r="F14" s="40"/>
      <c r="G14" s="25">
        <f t="shared" ref="G14:G54" si="0">IF(D14="","",E14*F14)</f>
        <v>0</v>
      </c>
      <c r="H14" s="41"/>
    </row>
    <row r="15" spans="2:8" x14ac:dyDescent="0.6">
      <c r="B15" s="157"/>
      <c r="D15" s="22"/>
      <c r="E15" s="22"/>
      <c r="F15" s="40"/>
      <c r="G15" s="25" t="str">
        <f t="shared" si="0"/>
        <v/>
      </c>
      <c r="H15" s="41"/>
    </row>
    <row r="16" spans="2:8" x14ac:dyDescent="0.6">
      <c r="B16" s="158" t="s">
        <v>1918</v>
      </c>
      <c r="C16" s="36" t="s">
        <v>1919</v>
      </c>
      <c r="D16" s="66" t="s">
        <v>62</v>
      </c>
      <c r="E16" s="22"/>
      <c r="F16" s="40"/>
      <c r="G16" s="25">
        <f t="shared" si="0"/>
        <v>0</v>
      </c>
      <c r="H16" s="41"/>
    </row>
    <row r="17" spans="2:8" x14ac:dyDescent="0.6">
      <c r="B17" s="157"/>
      <c r="D17" s="22"/>
      <c r="E17" s="23"/>
      <c r="F17" s="24"/>
      <c r="G17" s="25" t="str">
        <f t="shared" si="0"/>
        <v/>
      </c>
      <c r="H17" s="42"/>
    </row>
    <row r="18" spans="2:8" x14ac:dyDescent="0.6">
      <c r="B18" s="158" t="s">
        <v>1920</v>
      </c>
      <c r="C18" s="36" t="s">
        <v>1921</v>
      </c>
      <c r="D18" s="66" t="s">
        <v>62</v>
      </c>
      <c r="E18" s="23"/>
      <c r="F18" s="24"/>
      <c r="G18" s="25">
        <f t="shared" si="0"/>
        <v>0</v>
      </c>
      <c r="H18" s="42"/>
    </row>
    <row r="19" spans="2:8" x14ac:dyDescent="0.6">
      <c r="B19" s="157"/>
      <c r="D19" s="22"/>
      <c r="E19" s="23"/>
      <c r="F19" s="24"/>
      <c r="G19" s="25" t="str">
        <f t="shared" si="0"/>
        <v/>
      </c>
      <c r="H19" s="42"/>
    </row>
    <row r="20" spans="2:8" x14ac:dyDescent="0.6">
      <c r="B20" s="158" t="s">
        <v>1922</v>
      </c>
      <c r="C20" s="36" t="s">
        <v>1923</v>
      </c>
      <c r="D20" s="66" t="s">
        <v>62</v>
      </c>
      <c r="E20" s="23"/>
      <c r="F20" s="40"/>
      <c r="G20" s="25">
        <f t="shared" si="0"/>
        <v>0</v>
      </c>
      <c r="H20" s="41"/>
    </row>
    <row r="21" spans="2:8" x14ac:dyDescent="0.6">
      <c r="B21" s="157"/>
      <c r="D21" s="22"/>
      <c r="E21" s="23"/>
      <c r="F21" s="43"/>
      <c r="G21" s="25" t="str">
        <f t="shared" si="0"/>
        <v/>
      </c>
      <c r="H21" s="41"/>
    </row>
    <row r="22" spans="2:8" ht="26" x14ac:dyDescent="0.6">
      <c r="B22" s="158" t="s">
        <v>1924</v>
      </c>
      <c r="C22" s="59" t="s">
        <v>1925</v>
      </c>
      <c r="D22" s="66" t="s">
        <v>62</v>
      </c>
      <c r="E22" s="23"/>
      <c r="F22" s="40"/>
      <c r="G22" s="25">
        <f t="shared" si="0"/>
        <v>0</v>
      </c>
      <c r="H22" s="44"/>
    </row>
    <row r="23" spans="2:8" x14ac:dyDescent="0.6">
      <c r="B23" s="157"/>
      <c r="D23" s="37"/>
      <c r="E23" s="22"/>
      <c r="F23" s="38"/>
      <c r="G23" s="25" t="str">
        <f t="shared" si="0"/>
        <v/>
      </c>
      <c r="H23" s="41"/>
    </row>
    <row r="24" spans="2:8" x14ac:dyDescent="0.6">
      <c r="B24" s="158" t="s">
        <v>1926</v>
      </c>
      <c r="C24" s="36" t="s">
        <v>1927</v>
      </c>
      <c r="D24" s="37" t="s">
        <v>56</v>
      </c>
      <c r="E24" s="22"/>
      <c r="F24" s="38"/>
      <c r="G24" s="25">
        <f t="shared" si="0"/>
        <v>0</v>
      </c>
      <c r="H24" s="41"/>
    </row>
    <row r="25" spans="2:8" x14ac:dyDescent="0.6">
      <c r="B25" s="157"/>
      <c r="D25" s="22"/>
      <c r="E25" s="22"/>
      <c r="F25" s="38"/>
      <c r="G25" s="25" t="str">
        <f t="shared" si="0"/>
        <v/>
      </c>
      <c r="H25" s="41"/>
    </row>
    <row r="26" spans="2:8" ht="26" x14ac:dyDescent="0.6">
      <c r="B26" s="158" t="s">
        <v>1928</v>
      </c>
      <c r="C26" s="59" t="s">
        <v>1906</v>
      </c>
      <c r="D26" s="66" t="s">
        <v>62</v>
      </c>
      <c r="E26" s="22"/>
      <c r="F26" s="38"/>
      <c r="G26" s="25">
        <f t="shared" si="0"/>
        <v>0</v>
      </c>
      <c r="H26" s="41"/>
    </row>
    <row r="27" spans="2:8" x14ac:dyDescent="0.6">
      <c r="B27" s="157"/>
      <c r="D27" s="22"/>
      <c r="E27" s="22"/>
      <c r="F27" s="38"/>
      <c r="G27" s="25" t="str">
        <f t="shared" si="0"/>
        <v/>
      </c>
      <c r="H27" s="41"/>
    </row>
    <row r="28" spans="2:8" x14ac:dyDescent="0.6">
      <c r="B28" s="158" t="s">
        <v>1929</v>
      </c>
      <c r="C28" s="36" t="s">
        <v>1908</v>
      </c>
      <c r="D28" s="15" t="s">
        <v>1240</v>
      </c>
      <c r="E28" s="22"/>
      <c r="F28" s="38"/>
      <c r="G28" s="25">
        <f t="shared" si="0"/>
        <v>0</v>
      </c>
      <c r="H28" s="41"/>
    </row>
    <row r="29" spans="2:8" x14ac:dyDescent="0.6">
      <c r="B29" s="162"/>
      <c r="C29" s="1"/>
      <c r="D29" s="22"/>
      <c r="E29" s="22"/>
      <c r="F29" s="38"/>
      <c r="G29" s="25" t="str">
        <f t="shared" si="0"/>
        <v/>
      </c>
      <c r="H29" s="41"/>
    </row>
    <row r="30" spans="2:8" x14ac:dyDescent="0.6">
      <c r="B30" s="158" t="s">
        <v>1930</v>
      </c>
      <c r="C30" s="357" t="s">
        <v>1931</v>
      </c>
      <c r="D30" s="15" t="s">
        <v>62</v>
      </c>
      <c r="E30" s="22"/>
      <c r="F30" s="38"/>
      <c r="G30" s="25">
        <f t="shared" si="0"/>
        <v>0</v>
      </c>
      <c r="H30" s="41"/>
    </row>
    <row r="31" spans="2:8" x14ac:dyDescent="0.6">
      <c r="B31" s="157"/>
      <c r="C31" s="1"/>
      <c r="D31" s="22"/>
      <c r="E31" s="22"/>
      <c r="F31" s="38"/>
      <c r="G31" s="25" t="str">
        <f t="shared" si="0"/>
        <v/>
      </c>
      <c r="H31" s="41"/>
    </row>
    <row r="32" spans="2:8" ht="26" x14ac:dyDescent="0.6">
      <c r="B32" s="158" t="s">
        <v>1932</v>
      </c>
      <c r="C32" s="59" t="s">
        <v>1933</v>
      </c>
      <c r="D32" s="15"/>
      <c r="E32" s="22"/>
      <c r="F32" s="38"/>
      <c r="G32" s="25" t="str">
        <f t="shared" si="0"/>
        <v/>
      </c>
      <c r="H32" s="41"/>
    </row>
    <row r="33" spans="2:8" x14ac:dyDescent="0.6">
      <c r="B33" s="157"/>
      <c r="D33" s="22"/>
      <c r="E33" s="22"/>
      <c r="F33" s="38"/>
      <c r="G33" s="25" t="str">
        <f t="shared" si="0"/>
        <v/>
      </c>
      <c r="H33" s="41"/>
    </row>
    <row r="34" spans="2:8" ht="26" x14ac:dyDescent="0.6">
      <c r="B34" s="158" t="s">
        <v>1934</v>
      </c>
      <c r="C34" s="59" t="s">
        <v>1935</v>
      </c>
      <c r="D34" s="22" t="s">
        <v>90</v>
      </c>
      <c r="E34" s="22"/>
      <c r="F34" s="38"/>
      <c r="G34" s="25">
        <f t="shared" si="0"/>
        <v>0</v>
      </c>
      <c r="H34" s="41"/>
    </row>
    <row r="35" spans="2:8" x14ac:dyDescent="0.6">
      <c r="B35" s="157"/>
      <c r="D35" s="22"/>
      <c r="E35" s="22"/>
      <c r="F35" s="38"/>
      <c r="G35" s="25" t="str">
        <f t="shared" si="0"/>
        <v/>
      </c>
      <c r="H35" s="41"/>
    </row>
    <row r="36" spans="2:8" ht="26" x14ac:dyDescent="0.6">
      <c r="B36" s="158" t="s">
        <v>1936</v>
      </c>
      <c r="C36" s="59" t="s">
        <v>1937</v>
      </c>
      <c r="D36" s="15" t="s">
        <v>1240</v>
      </c>
      <c r="E36" s="22"/>
      <c r="F36" s="38"/>
      <c r="G36" s="25">
        <f t="shared" si="0"/>
        <v>0</v>
      </c>
      <c r="H36" s="41"/>
    </row>
    <row r="37" spans="2:8" x14ac:dyDescent="0.6">
      <c r="B37" s="157"/>
      <c r="D37" s="22"/>
      <c r="E37" s="22"/>
      <c r="F37" s="38"/>
      <c r="G37" s="25" t="str">
        <f t="shared" si="0"/>
        <v/>
      </c>
      <c r="H37" s="41"/>
    </row>
    <row r="38" spans="2:8" ht="52" x14ac:dyDescent="0.6">
      <c r="B38" s="158" t="s">
        <v>1938</v>
      </c>
      <c r="C38" s="59" t="s">
        <v>1939</v>
      </c>
      <c r="D38" s="100" t="s">
        <v>90</v>
      </c>
      <c r="E38" s="22"/>
      <c r="F38" s="38"/>
      <c r="G38" s="25">
        <f t="shared" si="0"/>
        <v>0</v>
      </c>
      <c r="H38" s="41"/>
    </row>
    <row r="39" spans="2:8" x14ac:dyDescent="0.6">
      <c r="B39" s="157"/>
      <c r="D39" s="37"/>
      <c r="E39" s="22"/>
      <c r="F39" s="38"/>
      <c r="G39" s="25" t="str">
        <f t="shared" si="0"/>
        <v/>
      </c>
      <c r="H39" s="41"/>
    </row>
    <row r="40" spans="2:8" ht="26" x14ac:dyDescent="0.6">
      <c r="B40" s="158" t="s">
        <v>1940</v>
      </c>
      <c r="C40" s="59" t="s">
        <v>1941</v>
      </c>
      <c r="D40" s="22" t="s">
        <v>49</v>
      </c>
      <c r="E40" s="22"/>
      <c r="F40" s="38"/>
      <c r="G40" s="25">
        <f t="shared" si="0"/>
        <v>0</v>
      </c>
      <c r="H40" s="41"/>
    </row>
    <row r="41" spans="2:8" x14ac:dyDescent="0.6">
      <c r="B41" s="162"/>
      <c r="D41" s="22"/>
      <c r="E41" s="22"/>
      <c r="F41" s="38"/>
      <c r="G41" s="25" t="str">
        <f t="shared" si="0"/>
        <v/>
      </c>
      <c r="H41" s="41"/>
    </row>
    <row r="42" spans="2:8" ht="26" x14ac:dyDescent="0.6">
      <c r="B42" s="186" t="s">
        <v>1942</v>
      </c>
      <c r="C42" s="59" t="s">
        <v>1943</v>
      </c>
      <c r="D42" s="22"/>
      <c r="E42" s="22"/>
      <c r="F42" s="38"/>
      <c r="G42" s="25" t="str">
        <f t="shared" si="0"/>
        <v/>
      </c>
      <c r="H42" s="41"/>
    </row>
    <row r="43" spans="2:8" x14ac:dyDescent="0.6">
      <c r="B43" s="157"/>
      <c r="D43" s="22"/>
      <c r="E43" s="22"/>
      <c r="F43" s="38"/>
      <c r="G43" s="25" t="str">
        <f t="shared" si="0"/>
        <v/>
      </c>
      <c r="H43" s="41"/>
    </row>
    <row r="44" spans="2:8" ht="26" x14ac:dyDescent="0.6">
      <c r="B44" s="158" t="s">
        <v>1944</v>
      </c>
      <c r="C44" s="59" t="s">
        <v>1945</v>
      </c>
      <c r="D44" s="100" t="s">
        <v>90</v>
      </c>
      <c r="E44" s="22"/>
      <c r="F44" s="38"/>
      <c r="G44" s="25">
        <f t="shared" si="0"/>
        <v>0</v>
      </c>
      <c r="H44" s="41"/>
    </row>
    <row r="45" spans="2:8" x14ac:dyDescent="0.6">
      <c r="B45" s="157"/>
      <c r="D45" s="22"/>
      <c r="E45" s="22"/>
      <c r="F45" s="38"/>
      <c r="G45" s="25" t="str">
        <f t="shared" si="0"/>
        <v/>
      </c>
      <c r="H45" s="41"/>
    </row>
    <row r="46" spans="2:8" ht="39" x14ac:dyDescent="0.6">
      <c r="B46" s="158" t="s">
        <v>1946</v>
      </c>
      <c r="C46" s="59" t="s">
        <v>1947</v>
      </c>
      <c r="D46" s="100" t="s">
        <v>90</v>
      </c>
      <c r="E46" s="22"/>
      <c r="F46" s="38"/>
      <c r="G46" s="25">
        <f t="shared" si="0"/>
        <v>0</v>
      </c>
      <c r="H46" s="41"/>
    </row>
    <row r="47" spans="2:8" x14ac:dyDescent="0.6">
      <c r="B47" s="162"/>
      <c r="C47" s="1"/>
      <c r="D47" s="21"/>
      <c r="E47" s="22"/>
      <c r="F47" s="38"/>
      <c r="G47" s="25" t="str">
        <f t="shared" si="0"/>
        <v/>
      </c>
      <c r="H47" s="41"/>
    </row>
    <row r="48" spans="2:8" ht="26" x14ac:dyDescent="0.6">
      <c r="B48" s="158" t="s">
        <v>1948</v>
      </c>
      <c r="C48" s="59" t="s">
        <v>1941</v>
      </c>
      <c r="D48" s="100" t="s">
        <v>90</v>
      </c>
      <c r="E48" s="22"/>
      <c r="F48" s="38"/>
      <c r="G48" s="25">
        <f t="shared" si="0"/>
        <v>0</v>
      </c>
      <c r="H48" s="41"/>
    </row>
    <row r="49" spans="2:8" x14ac:dyDescent="0.6">
      <c r="B49" s="162"/>
      <c r="C49" s="1"/>
      <c r="D49" s="66"/>
      <c r="E49" s="22"/>
      <c r="F49" s="38"/>
      <c r="G49" s="25" t="str">
        <f t="shared" si="0"/>
        <v/>
      </c>
      <c r="H49" s="41"/>
    </row>
    <row r="50" spans="2:8" x14ac:dyDescent="0.6">
      <c r="B50" s="158" t="s">
        <v>1949</v>
      </c>
      <c r="C50" s="36" t="s">
        <v>1950</v>
      </c>
      <c r="D50" s="22"/>
      <c r="E50" s="22"/>
      <c r="F50" s="38"/>
      <c r="G50" s="25" t="str">
        <f t="shared" si="0"/>
        <v/>
      </c>
      <c r="H50" s="41"/>
    </row>
    <row r="51" spans="2:8" x14ac:dyDescent="0.6">
      <c r="B51" s="162"/>
      <c r="C51" s="1"/>
      <c r="D51" s="66"/>
      <c r="E51" s="22"/>
      <c r="F51" s="38"/>
      <c r="G51" s="25" t="str">
        <f t="shared" si="0"/>
        <v/>
      </c>
      <c r="H51" s="41"/>
    </row>
    <row r="52" spans="2:8" ht="13.5" x14ac:dyDescent="0.7">
      <c r="B52" s="187" t="s">
        <v>1951</v>
      </c>
      <c r="C52" s="36" t="s">
        <v>1952</v>
      </c>
      <c r="D52" s="100" t="s">
        <v>90</v>
      </c>
      <c r="E52" s="22"/>
      <c r="F52" s="38"/>
      <c r="G52" s="25">
        <f t="shared" si="0"/>
        <v>0</v>
      </c>
      <c r="H52" s="41"/>
    </row>
    <row r="53" spans="2:8" x14ac:dyDescent="0.6">
      <c r="B53" s="162"/>
      <c r="C53" s="1"/>
      <c r="D53" s="66"/>
      <c r="E53" s="22"/>
      <c r="F53" s="38"/>
      <c r="G53" s="25" t="str">
        <f t="shared" si="0"/>
        <v/>
      </c>
      <c r="H53" s="41"/>
    </row>
    <row r="54" spans="2:8" x14ac:dyDescent="0.6">
      <c r="B54" s="158" t="s">
        <v>1953</v>
      </c>
      <c r="C54" s="36" t="s">
        <v>1954</v>
      </c>
      <c r="D54" s="100" t="s">
        <v>90</v>
      </c>
      <c r="E54" s="22"/>
      <c r="F54" s="38"/>
      <c r="G54" s="25">
        <f t="shared" si="0"/>
        <v>0</v>
      </c>
      <c r="H54" s="41"/>
    </row>
    <row r="55" spans="2:8" x14ac:dyDescent="0.6">
      <c r="B55" s="158"/>
      <c r="C55" s="36"/>
      <c r="D55" s="100"/>
      <c r="E55" s="22"/>
      <c r="F55" s="38"/>
      <c r="G55" s="25"/>
      <c r="H55" s="41"/>
    </row>
    <row r="56" spans="2:8" x14ac:dyDescent="0.6">
      <c r="B56" s="158"/>
      <c r="C56" s="36"/>
      <c r="D56" s="100"/>
      <c r="E56" s="22"/>
      <c r="F56" s="38"/>
      <c r="G56" s="25"/>
      <c r="H56" s="41"/>
    </row>
    <row r="57" spans="2:8" x14ac:dyDescent="0.6">
      <c r="B57" s="158"/>
      <c r="C57" s="36"/>
      <c r="D57" s="100"/>
      <c r="E57" s="22"/>
      <c r="F57" s="38"/>
      <c r="G57" s="25"/>
      <c r="H57" s="41"/>
    </row>
    <row r="58" spans="2:8" x14ac:dyDescent="0.6">
      <c r="B58" s="158"/>
      <c r="C58" s="36"/>
      <c r="D58" s="100"/>
      <c r="E58" s="22"/>
      <c r="F58" s="38"/>
      <c r="G58" s="25"/>
      <c r="H58" s="41"/>
    </row>
    <row r="59" spans="2:8" x14ac:dyDescent="0.6">
      <c r="B59" s="158"/>
      <c r="C59" s="36"/>
      <c r="D59" s="100"/>
      <c r="E59" s="22"/>
      <c r="F59" s="38"/>
      <c r="G59" s="25"/>
      <c r="H59" s="41"/>
    </row>
    <row r="60" spans="2:8" x14ac:dyDescent="0.6">
      <c r="B60" s="158"/>
      <c r="C60" s="36"/>
      <c r="D60" s="100"/>
      <c r="E60" s="22"/>
      <c r="F60" s="38"/>
      <c r="G60" s="25"/>
      <c r="H60" s="41"/>
    </row>
    <row r="61" spans="2:8" x14ac:dyDescent="0.6">
      <c r="B61" s="158"/>
      <c r="C61" s="36"/>
      <c r="D61" s="100"/>
      <c r="E61" s="22"/>
      <c r="F61" s="38"/>
      <c r="G61" s="25"/>
      <c r="H61" s="41"/>
    </row>
    <row r="62" spans="2:8" x14ac:dyDescent="0.6">
      <c r="B62" s="162"/>
      <c r="C62" s="1"/>
      <c r="D62" s="66"/>
      <c r="E62" s="22"/>
      <c r="F62" s="38"/>
      <c r="G62" s="25" t="str">
        <f>IF(D62="","",E62*F62)</f>
        <v/>
      </c>
      <c r="H62" s="41"/>
    </row>
    <row r="63" spans="2:8" s="28" customFormat="1" ht="19.5" customHeight="1" x14ac:dyDescent="0.6">
      <c r="B63" s="154" t="str">
        <f>$B$10</f>
        <v>C7.2</v>
      </c>
      <c r="C63" s="30" t="s">
        <v>78</v>
      </c>
      <c r="D63" s="31"/>
      <c r="E63" s="32"/>
      <c r="F63" s="31"/>
      <c r="G63" s="33">
        <f>SUM(G9:G62)</f>
        <v>0</v>
      </c>
      <c r="H63" s="34"/>
    </row>
    <row r="64" spans="2:8" x14ac:dyDescent="0.6">
      <c r="B64" s="367" t="str">
        <f>Client1</f>
        <v>Province of KwaZulu-Natal</v>
      </c>
      <c r="C64" s="367"/>
      <c r="D64" s="367"/>
      <c r="E64" s="365" t="str">
        <f>"Contract No. "&amp;ContractNo</f>
        <v>Contract No. ZNB00904/00000/00/HOD/INF/21/T</v>
      </c>
      <c r="F64" s="365"/>
      <c r="G64" s="365"/>
    </row>
    <row r="65" spans="2:8" x14ac:dyDescent="0.6">
      <c r="B65" s="367" t="str">
        <f>Client2</f>
        <v>Department of Transport</v>
      </c>
      <c r="C65" s="367"/>
      <c r="D65" s="367"/>
      <c r="E65" s="365"/>
      <c r="F65" s="365"/>
      <c r="G65" s="365"/>
    </row>
    <row r="66" spans="2:8" x14ac:dyDescent="0.6">
      <c r="B66" s="368"/>
      <c r="C66" s="368"/>
      <c r="D66" s="368"/>
      <c r="E66" s="366"/>
      <c r="F66" s="366"/>
      <c r="G66" s="366"/>
    </row>
    <row r="67" spans="2:8" x14ac:dyDescent="0.6">
      <c r="B67" s="376" t="s">
        <v>8</v>
      </c>
      <c r="C67" s="377"/>
      <c r="D67" s="377"/>
      <c r="E67" s="377"/>
      <c r="F67" s="377"/>
      <c r="G67" s="378" t="str">
        <f>$G$4</f>
        <v>CHAPTER C7.2</v>
      </c>
      <c r="H67" s="6"/>
    </row>
    <row r="68" spans="2:8" x14ac:dyDescent="0.6">
      <c r="B68" s="369" t="str">
        <f>ContractDescription</f>
        <v>THE CONSTRUCTION OF THE LOVU RIVER PEDESTRIAN BRIDGE NO.3383 IN THE DURBAN REGION</v>
      </c>
      <c r="C68" s="370"/>
      <c r="D68" s="370"/>
      <c r="E68" s="370"/>
      <c r="F68" s="370"/>
      <c r="G68" s="365"/>
      <c r="H68" s="8"/>
    </row>
    <row r="69" spans="2:8" x14ac:dyDescent="0.6">
      <c r="B69" s="369"/>
      <c r="C69" s="370"/>
      <c r="D69" s="370"/>
      <c r="E69" s="370"/>
      <c r="F69" s="370"/>
      <c r="G69" s="365"/>
      <c r="H69" s="8"/>
    </row>
    <row r="70" spans="2:8" x14ac:dyDescent="0.6">
      <c r="B70" s="371"/>
      <c r="C70" s="372"/>
      <c r="D70" s="372"/>
      <c r="E70" s="372"/>
      <c r="F70" s="372"/>
      <c r="G70" s="366"/>
      <c r="H70" s="8"/>
    </row>
    <row r="71" spans="2:8" s="9" customFormat="1" ht="24.95" customHeight="1" x14ac:dyDescent="0.6">
      <c r="B71" s="79" t="s">
        <v>9</v>
      </c>
      <c r="C71" s="11" t="s">
        <v>10</v>
      </c>
      <c r="D71" s="11" t="s">
        <v>11</v>
      </c>
      <c r="E71" s="11" t="s">
        <v>12</v>
      </c>
      <c r="F71" s="11" t="s">
        <v>13</v>
      </c>
      <c r="G71" s="11" t="s">
        <v>14</v>
      </c>
      <c r="H71" s="12"/>
    </row>
    <row r="72" spans="2:8" s="28" customFormat="1" ht="19.5" customHeight="1" x14ac:dyDescent="0.6">
      <c r="B72" s="85"/>
      <c r="C72" s="30" t="s">
        <v>79</v>
      </c>
      <c r="D72" s="31"/>
      <c r="E72" s="32"/>
      <c r="F72" s="31"/>
      <c r="G72" s="33">
        <f>G63</f>
        <v>0</v>
      </c>
      <c r="H72" s="34"/>
    </row>
    <row r="73" spans="2:8" x14ac:dyDescent="0.6">
      <c r="B73" s="162"/>
      <c r="C73" s="1"/>
      <c r="D73" s="66"/>
      <c r="E73" s="22"/>
      <c r="F73" s="38"/>
      <c r="G73" s="25"/>
      <c r="H73" s="41"/>
    </row>
    <row r="74" spans="2:8" x14ac:dyDescent="0.6">
      <c r="B74" s="158" t="s">
        <v>1955</v>
      </c>
      <c r="C74" s="36" t="s">
        <v>1850</v>
      </c>
      <c r="D74" s="66"/>
      <c r="E74" s="22"/>
      <c r="F74" s="38"/>
      <c r="G74" s="25" t="str">
        <f t="shared" ref="G74:G90" si="1">IF(D74="","",E74*F74)</f>
        <v/>
      </c>
      <c r="H74" s="41"/>
    </row>
    <row r="75" spans="2:8" x14ac:dyDescent="0.6">
      <c r="B75" s="162"/>
      <c r="C75" s="1"/>
      <c r="D75" s="66"/>
      <c r="E75" s="22"/>
      <c r="F75" s="38"/>
      <c r="G75" s="25" t="str">
        <f t="shared" si="1"/>
        <v/>
      </c>
      <c r="H75" s="41"/>
    </row>
    <row r="76" spans="2:8" ht="15.5" x14ac:dyDescent="0.6">
      <c r="B76" s="158" t="s">
        <v>1956</v>
      </c>
      <c r="C76" s="36" t="s">
        <v>1852</v>
      </c>
      <c r="D76" s="37" t="s">
        <v>172</v>
      </c>
      <c r="E76" s="22"/>
      <c r="F76" s="38"/>
      <c r="G76" s="25">
        <f t="shared" si="1"/>
        <v>0</v>
      </c>
      <c r="H76" s="41"/>
    </row>
    <row r="77" spans="2:8" x14ac:dyDescent="0.6">
      <c r="B77" s="162"/>
      <c r="C77" s="1"/>
      <c r="D77" s="66"/>
      <c r="E77" s="22"/>
      <c r="F77" s="38"/>
      <c r="G77" s="25" t="str">
        <f t="shared" si="1"/>
        <v/>
      </c>
      <c r="H77" s="41"/>
    </row>
    <row r="78" spans="2:8" x14ac:dyDescent="0.6">
      <c r="B78" s="158" t="s">
        <v>1957</v>
      </c>
      <c r="C78" s="36" t="s">
        <v>1958</v>
      </c>
      <c r="D78" s="66"/>
      <c r="E78" s="22"/>
      <c r="F78" s="38"/>
      <c r="G78" s="25" t="str">
        <f t="shared" si="1"/>
        <v/>
      </c>
      <c r="H78" s="41"/>
    </row>
    <row r="79" spans="2:8" x14ac:dyDescent="0.6">
      <c r="B79" s="162"/>
      <c r="C79" s="1"/>
      <c r="D79" s="66"/>
      <c r="E79" s="22"/>
      <c r="F79" s="38"/>
      <c r="G79" s="25" t="str">
        <f t="shared" si="1"/>
        <v/>
      </c>
      <c r="H79" s="41"/>
    </row>
    <row r="80" spans="2:8" ht="15.5" x14ac:dyDescent="0.6">
      <c r="B80" s="162" t="s">
        <v>109</v>
      </c>
      <c r="C80" s="36" t="s">
        <v>1959</v>
      </c>
      <c r="D80" s="37" t="s">
        <v>172</v>
      </c>
      <c r="E80" s="22"/>
      <c r="F80" s="38"/>
      <c r="G80" s="25">
        <f t="shared" si="1"/>
        <v>0</v>
      </c>
      <c r="H80" s="41"/>
    </row>
    <row r="81" spans="2:8" x14ac:dyDescent="0.6">
      <c r="B81" s="162"/>
      <c r="D81" s="66"/>
      <c r="E81" s="22"/>
      <c r="F81" s="38"/>
      <c r="G81" s="25" t="str">
        <f t="shared" si="1"/>
        <v/>
      </c>
      <c r="H81" s="41"/>
    </row>
    <row r="82" spans="2:8" ht="26" x14ac:dyDescent="0.6">
      <c r="B82" s="162" t="s">
        <v>1960</v>
      </c>
      <c r="C82" s="358" t="s">
        <v>1860</v>
      </c>
      <c r="D82" s="15" t="s">
        <v>1240</v>
      </c>
      <c r="E82" s="22"/>
      <c r="F82" s="38"/>
      <c r="G82" s="25">
        <f t="shared" si="1"/>
        <v>0</v>
      </c>
      <c r="H82" s="41"/>
    </row>
    <row r="83" spans="2:8" x14ac:dyDescent="0.6">
      <c r="B83" s="162"/>
      <c r="D83" s="22"/>
      <c r="E83" s="22"/>
      <c r="F83" s="38"/>
      <c r="G83" s="25" t="str">
        <f t="shared" si="1"/>
        <v/>
      </c>
      <c r="H83" s="41"/>
    </row>
    <row r="84" spans="2:8" x14ac:dyDescent="0.6">
      <c r="B84" s="162" t="s">
        <v>1961</v>
      </c>
      <c r="C84" s="1" t="s">
        <v>1882</v>
      </c>
      <c r="D84" s="22"/>
      <c r="E84" s="22"/>
      <c r="F84" s="38"/>
      <c r="G84" s="25" t="str">
        <f t="shared" si="1"/>
        <v/>
      </c>
      <c r="H84" s="41"/>
    </row>
    <row r="85" spans="2:8" x14ac:dyDescent="0.6">
      <c r="B85" s="162"/>
      <c r="D85" s="22"/>
      <c r="E85" s="22"/>
      <c r="F85" s="38"/>
      <c r="G85" s="25" t="str">
        <f t="shared" si="1"/>
        <v/>
      </c>
      <c r="H85" s="41"/>
    </row>
    <row r="86" spans="2:8" x14ac:dyDescent="0.6">
      <c r="B86" s="162" t="s">
        <v>1962</v>
      </c>
      <c r="C86" s="1" t="s">
        <v>1135</v>
      </c>
      <c r="D86" s="22" t="s">
        <v>59</v>
      </c>
      <c r="E86" s="22"/>
      <c r="F86" s="38"/>
      <c r="G86" s="25">
        <f t="shared" si="1"/>
        <v>0</v>
      </c>
      <c r="H86" s="41"/>
    </row>
    <row r="87" spans="2:8" x14ac:dyDescent="0.6">
      <c r="B87" s="162"/>
      <c r="D87" s="22"/>
      <c r="E87" s="22"/>
      <c r="F87" s="38"/>
      <c r="G87" s="25" t="str">
        <f t="shared" si="1"/>
        <v/>
      </c>
      <c r="H87" s="41"/>
    </row>
    <row r="88" spans="2:8" x14ac:dyDescent="0.6">
      <c r="B88" s="162" t="s">
        <v>1963</v>
      </c>
      <c r="C88" s="357" t="s">
        <v>1885</v>
      </c>
      <c r="D88" s="66" t="s">
        <v>59</v>
      </c>
      <c r="E88" s="22"/>
      <c r="F88" s="38"/>
      <c r="G88" s="25">
        <f t="shared" si="1"/>
        <v>0</v>
      </c>
      <c r="H88" s="41"/>
    </row>
    <row r="89" spans="2:8" x14ac:dyDescent="0.6">
      <c r="B89" s="162"/>
      <c r="C89" s="55"/>
      <c r="D89" s="66"/>
      <c r="E89" s="22"/>
      <c r="F89" s="38"/>
      <c r="G89" s="25" t="str">
        <f t="shared" si="1"/>
        <v/>
      </c>
      <c r="H89" s="41"/>
    </row>
    <row r="90" spans="2:8" x14ac:dyDescent="0.6">
      <c r="B90" s="162" t="s">
        <v>1964</v>
      </c>
      <c r="C90" s="359" t="s">
        <v>1140</v>
      </c>
      <c r="D90" s="22" t="s">
        <v>56</v>
      </c>
      <c r="E90" s="22"/>
      <c r="F90" s="38"/>
      <c r="G90" s="25">
        <f t="shared" si="1"/>
        <v>0</v>
      </c>
      <c r="H90" s="41"/>
    </row>
    <row r="91" spans="2:8" x14ac:dyDescent="0.6">
      <c r="B91" s="162"/>
      <c r="C91" s="36"/>
      <c r="D91" s="22"/>
      <c r="E91" s="22"/>
      <c r="F91" s="38"/>
      <c r="G91" s="25"/>
      <c r="H91" s="41"/>
    </row>
    <row r="92" spans="2:8" x14ac:dyDescent="0.6">
      <c r="B92" s="162"/>
      <c r="C92" s="36"/>
      <c r="D92" s="22"/>
      <c r="E92" s="22"/>
      <c r="F92" s="38"/>
      <c r="G92" s="25"/>
      <c r="H92" s="41"/>
    </row>
    <row r="93" spans="2:8" x14ac:dyDescent="0.6">
      <c r="B93" s="162"/>
      <c r="C93" s="36"/>
      <c r="D93" s="22"/>
      <c r="E93" s="22"/>
      <c r="F93" s="38"/>
      <c r="G93" s="25"/>
      <c r="H93" s="41"/>
    </row>
    <row r="94" spans="2:8" x14ac:dyDescent="0.6">
      <c r="B94" s="162"/>
      <c r="C94" s="36"/>
      <c r="D94" s="22"/>
      <c r="E94" s="22"/>
      <c r="F94" s="38"/>
      <c r="G94" s="25"/>
      <c r="H94" s="41"/>
    </row>
    <row r="95" spans="2:8" x14ac:dyDescent="0.6">
      <c r="B95" s="162"/>
      <c r="C95" s="36"/>
      <c r="D95" s="22"/>
      <c r="E95" s="22"/>
      <c r="F95" s="38"/>
      <c r="G95" s="25"/>
      <c r="H95" s="41"/>
    </row>
    <row r="96" spans="2:8" x14ac:dyDescent="0.6">
      <c r="B96" s="162"/>
      <c r="C96" s="36"/>
      <c r="D96" s="22"/>
      <c r="E96" s="22"/>
      <c r="F96" s="38"/>
      <c r="G96" s="25"/>
      <c r="H96" s="41"/>
    </row>
    <row r="97" spans="2:8" x14ac:dyDescent="0.6">
      <c r="B97" s="162"/>
      <c r="C97" s="36"/>
      <c r="D97" s="22"/>
      <c r="E97" s="22"/>
      <c r="F97" s="38"/>
      <c r="G97" s="25"/>
      <c r="H97" s="41"/>
    </row>
    <row r="98" spans="2:8" x14ac:dyDescent="0.6">
      <c r="B98" s="162"/>
      <c r="C98" s="36"/>
      <c r="D98" s="22"/>
      <c r="E98" s="22"/>
      <c r="F98" s="38"/>
      <c r="G98" s="25"/>
      <c r="H98" s="41"/>
    </row>
    <row r="99" spans="2:8" x14ac:dyDescent="0.6">
      <c r="B99" s="162"/>
      <c r="C99" s="36"/>
      <c r="D99" s="22"/>
      <c r="E99" s="22"/>
      <c r="F99" s="38"/>
      <c r="G99" s="25"/>
      <c r="H99" s="41"/>
    </row>
    <row r="100" spans="2:8" x14ac:dyDescent="0.6">
      <c r="B100" s="162"/>
      <c r="C100" s="36"/>
      <c r="D100" s="22"/>
      <c r="E100" s="22"/>
      <c r="F100" s="38"/>
      <c r="G100" s="25"/>
      <c r="H100" s="41"/>
    </row>
    <row r="101" spans="2:8" x14ac:dyDescent="0.6">
      <c r="B101" s="162"/>
      <c r="C101" s="36"/>
      <c r="D101" s="22"/>
      <c r="E101" s="22"/>
      <c r="F101" s="38"/>
      <c r="G101" s="25"/>
      <c r="H101" s="41"/>
    </row>
    <row r="102" spans="2:8" x14ac:dyDescent="0.6">
      <c r="B102" s="162"/>
      <c r="C102" s="36"/>
      <c r="D102" s="22"/>
      <c r="E102" s="22"/>
      <c r="F102" s="38"/>
      <c r="G102" s="25"/>
      <c r="H102" s="41"/>
    </row>
    <row r="103" spans="2:8" x14ac:dyDescent="0.6">
      <c r="B103" s="162"/>
      <c r="C103" s="36"/>
      <c r="D103" s="22"/>
      <c r="E103" s="22"/>
      <c r="F103" s="38"/>
      <c r="G103" s="25"/>
      <c r="H103" s="41"/>
    </row>
    <row r="104" spans="2:8" x14ac:dyDescent="0.6">
      <c r="B104" s="162"/>
      <c r="C104" s="36"/>
      <c r="D104" s="22"/>
      <c r="E104" s="22"/>
      <c r="F104" s="38"/>
      <c r="G104" s="25"/>
      <c r="H104" s="41"/>
    </row>
    <row r="105" spans="2:8" x14ac:dyDescent="0.6">
      <c r="B105" s="162"/>
      <c r="C105" s="36"/>
      <c r="D105" s="22"/>
      <c r="E105" s="22"/>
      <c r="F105" s="38"/>
      <c r="G105" s="25"/>
      <c r="H105" s="41"/>
    </row>
    <row r="106" spans="2:8" x14ac:dyDescent="0.6">
      <c r="B106" s="162"/>
      <c r="C106" s="36"/>
      <c r="D106" s="22"/>
      <c r="E106" s="22"/>
      <c r="F106" s="38"/>
      <c r="G106" s="25"/>
      <c r="H106" s="41"/>
    </row>
    <row r="107" spans="2:8" x14ac:dyDescent="0.6">
      <c r="B107" s="162"/>
      <c r="C107" s="36"/>
      <c r="D107" s="22"/>
      <c r="E107" s="22"/>
      <c r="F107" s="38"/>
      <c r="G107" s="25"/>
      <c r="H107" s="41"/>
    </row>
    <row r="108" spans="2:8" x14ac:dyDescent="0.6">
      <c r="B108" s="162"/>
      <c r="C108" s="36"/>
      <c r="D108" s="22"/>
      <c r="E108" s="22"/>
      <c r="F108" s="38"/>
      <c r="G108" s="25"/>
      <c r="H108" s="41"/>
    </row>
    <row r="109" spans="2:8" x14ac:dyDescent="0.6">
      <c r="B109" s="162"/>
      <c r="C109" s="36"/>
      <c r="D109" s="22"/>
      <c r="E109" s="22"/>
      <c r="F109" s="38"/>
      <c r="G109" s="25"/>
      <c r="H109" s="41"/>
    </row>
    <row r="110" spans="2:8" x14ac:dyDescent="0.6">
      <c r="B110" s="162"/>
      <c r="C110" s="36"/>
      <c r="D110" s="22"/>
      <c r="E110" s="22"/>
      <c r="F110" s="38"/>
      <c r="G110" s="25"/>
      <c r="H110" s="41"/>
    </row>
    <row r="111" spans="2:8" x14ac:dyDescent="0.6">
      <c r="B111" s="162"/>
      <c r="C111" s="36"/>
      <c r="D111" s="22"/>
      <c r="E111" s="22"/>
      <c r="F111" s="38"/>
      <c r="G111" s="25"/>
      <c r="H111" s="41"/>
    </row>
    <row r="112" spans="2:8" x14ac:dyDescent="0.6">
      <c r="B112" s="162"/>
      <c r="C112" s="36"/>
      <c r="D112" s="22"/>
      <c r="E112" s="22"/>
      <c r="F112" s="38"/>
      <c r="G112" s="25"/>
      <c r="H112" s="41"/>
    </row>
    <row r="113" spans="2:8" x14ac:dyDescent="0.6">
      <c r="B113" s="162"/>
      <c r="C113" s="36"/>
      <c r="D113" s="22"/>
      <c r="E113" s="22"/>
      <c r="F113" s="38"/>
      <c r="G113" s="25"/>
      <c r="H113" s="41"/>
    </row>
    <row r="114" spans="2:8" x14ac:dyDescent="0.6">
      <c r="B114" s="162"/>
      <c r="C114" s="36"/>
      <c r="D114" s="22"/>
      <c r="E114" s="22"/>
      <c r="F114" s="38"/>
      <c r="G114" s="25"/>
      <c r="H114" s="41"/>
    </row>
    <row r="115" spans="2:8" x14ac:dyDescent="0.6">
      <c r="B115" s="162"/>
      <c r="C115" s="36"/>
      <c r="D115" s="22"/>
      <c r="E115" s="22"/>
      <c r="F115" s="38"/>
      <c r="G115" s="25"/>
      <c r="H115" s="41"/>
    </row>
    <row r="116" spans="2:8" x14ac:dyDescent="0.6">
      <c r="B116" s="162"/>
      <c r="C116" s="36"/>
      <c r="D116" s="22"/>
      <c r="E116" s="22"/>
      <c r="F116" s="38"/>
      <c r="G116" s="25"/>
      <c r="H116" s="41"/>
    </row>
    <row r="117" spans="2:8" x14ac:dyDescent="0.6">
      <c r="B117" s="162"/>
      <c r="C117" s="36"/>
      <c r="D117" s="22"/>
      <c r="E117" s="22"/>
      <c r="F117" s="38"/>
      <c r="G117" s="25"/>
      <c r="H117" s="41"/>
    </row>
    <row r="118" spans="2:8" x14ac:dyDescent="0.6">
      <c r="B118" s="162"/>
      <c r="C118" s="36"/>
      <c r="D118" s="22"/>
      <c r="E118" s="22"/>
      <c r="F118" s="38"/>
      <c r="G118" s="25"/>
      <c r="H118" s="41"/>
    </row>
    <row r="119" spans="2:8" x14ac:dyDescent="0.6">
      <c r="B119" s="162"/>
      <c r="C119" s="36"/>
      <c r="D119" s="22"/>
      <c r="E119" s="22"/>
      <c r="F119" s="38"/>
      <c r="G119" s="25"/>
      <c r="H119" s="41"/>
    </row>
    <row r="120" spans="2:8" x14ac:dyDescent="0.6">
      <c r="B120" s="162"/>
      <c r="C120" s="36"/>
      <c r="D120" s="22"/>
      <c r="E120" s="22"/>
      <c r="F120" s="38"/>
      <c r="G120" s="25"/>
      <c r="H120" s="41"/>
    </row>
    <row r="121" spans="2:8" x14ac:dyDescent="0.6">
      <c r="B121" s="162"/>
      <c r="C121" s="36"/>
      <c r="D121" s="22"/>
      <c r="E121" s="22"/>
      <c r="F121" s="38"/>
      <c r="G121" s="25"/>
      <c r="H121" s="41"/>
    </row>
    <row r="122" spans="2:8" x14ac:dyDescent="0.6">
      <c r="B122" s="162"/>
      <c r="C122" s="36"/>
      <c r="D122" s="22"/>
      <c r="E122" s="22"/>
      <c r="F122" s="38"/>
      <c r="G122" s="25"/>
      <c r="H122" s="41"/>
    </row>
    <row r="123" spans="2:8" x14ac:dyDescent="0.6">
      <c r="B123" s="162"/>
      <c r="C123" s="36"/>
      <c r="D123" s="22"/>
      <c r="E123" s="22"/>
      <c r="F123" s="38"/>
      <c r="G123" s="25"/>
      <c r="H123" s="41"/>
    </row>
    <row r="124" spans="2:8" x14ac:dyDescent="0.6">
      <c r="B124" s="162"/>
      <c r="C124" s="36"/>
      <c r="D124" s="22"/>
      <c r="E124" s="22"/>
      <c r="F124" s="38"/>
      <c r="G124" s="25"/>
      <c r="H124" s="41"/>
    </row>
    <row r="125" spans="2:8" x14ac:dyDescent="0.6">
      <c r="B125" s="162"/>
      <c r="C125" s="36"/>
      <c r="D125" s="22"/>
      <c r="E125" s="22"/>
      <c r="F125" s="38"/>
      <c r="G125" s="25"/>
      <c r="H125" s="41"/>
    </row>
    <row r="126" spans="2:8" x14ac:dyDescent="0.6">
      <c r="B126" s="162"/>
      <c r="C126" s="36"/>
      <c r="D126" s="22"/>
      <c r="E126" s="22"/>
      <c r="F126" s="38"/>
      <c r="G126" s="25"/>
      <c r="H126" s="41"/>
    </row>
    <row r="127" spans="2:8" s="28" customFormat="1" ht="24.95" customHeight="1" x14ac:dyDescent="0.6">
      <c r="B127" s="93" t="str">
        <f>$B$10</f>
        <v>C7.2</v>
      </c>
      <c r="C127" s="30" t="s">
        <v>173</v>
      </c>
      <c r="D127" s="31"/>
      <c r="E127" s="32"/>
      <c r="F127" s="31"/>
      <c r="G127" s="33">
        <f>SUM(G72:G126)</f>
        <v>0</v>
      </c>
      <c r="H127" s="34"/>
    </row>
  </sheetData>
  <mergeCells count="11">
    <mergeCell ref="B67:F67"/>
    <mergeCell ref="G67:G70"/>
    <mergeCell ref="B68:F70"/>
    <mergeCell ref="E1:G1"/>
    <mergeCell ref="G4:G7"/>
    <mergeCell ref="B4:F4"/>
    <mergeCell ref="B5:F7"/>
    <mergeCell ref="B64:D64"/>
    <mergeCell ref="E64:G66"/>
    <mergeCell ref="B65:D65"/>
    <mergeCell ref="B66:D66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 alignWithMargins="0">
    <oddHeader xml:space="preserve">&amp;R&amp;"Arial,Bold Italic"
</oddHeader>
    <oddFooter xml:space="preserve">&amp;L&amp;"Arial,Bold"&amp;8_______________________________________________________________________________________________________________________
ZNT 4198/17T Standard Quotation Document Ver. 2019-09-02&amp;R&amp;"Arial,Bold"C&amp;P   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76"/>
  <dimension ref="A1:H131"/>
  <sheetViews>
    <sheetView view="pageBreakPreview" zoomScaleNormal="125" zoomScaleSheetLayoutView="100" zoomScalePageLayoutView="125" workbookViewId="0">
      <pane xSplit="4" ySplit="1" topLeftCell="E2" activePane="bottomRight" state="frozen"/>
      <selection pane="topRight" activeCell="E2" sqref="E1:E1048576"/>
      <selection pane="bottomLeft" activeCell="E2" sqref="E1:E1048576"/>
      <selection pane="bottomRight" activeCell="E2" sqref="E1:E1048576"/>
    </sheetView>
  </sheetViews>
  <sheetFormatPr defaultColWidth="8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8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3"/>
    </row>
    <row r="4" spans="2:8" x14ac:dyDescent="0.6">
      <c r="B4" s="376" t="s">
        <v>8</v>
      </c>
      <c r="C4" s="377"/>
      <c r="D4" s="377"/>
      <c r="E4" s="377"/>
      <c r="F4" s="377"/>
      <c r="G4" s="380" t="str">
        <f>"CHAPTER "&amp;B10</f>
        <v>CHAPTER C7.3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81"/>
      <c r="H5" s="8"/>
    </row>
    <row r="6" spans="2:8" ht="12.75" customHeight="1" x14ac:dyDescent="0.6">
      <c r="B6" s="369"/>
      <c r="C6" s="370"/>
      <c r="D6" s="370"/>
      <c r="E6" s="370"/>
      <c r="F6" s="370"/>
      <c r="G6" s="381"/>
      <c r="H6" s="8"/>
    </row>
    <row r="7" spans="2:8" s="9" customFormat="1" ht="7.5" customHeight="1" x14ac:dyDescent="0.6">
      <c r="B7" s="371"/>
      <c r="C7" s="372"/>
      <c r="D7" s="372"/>
      <c r="E7" s="372"/>
      <c r="F7" s="372"/>
      <c r="G7" s="382"/>
      <c r="H7" s="12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161"/>
      <c r="C9" s="55"/>
      <c r="D9" s="89"/>
      <c r="E9" s="15"/>
      <c r="F9" s="16"/>
      <c r="G9" s="17" t="str">
        <f>IF(D9="","",E9*F9)</f>
        <v/>
      </c>
      <c r="H9" s="18"/>
    </row>
    <row r="10" spans="2:8" s="54" customFormat="1" ht="26" x14ac:dyDescent="0.6">
      <c r="B10" s="77" t="s">
        <v>1965</v>
      </c>
      <c r="C10" s="7" t="s">
        <v>1966</v>
      </c>
      <c r="D10" s="15"/>
      <c r="E10" s="15"/>
      <c r="F10" s="16"/>
      <c r="G10" s="17"/>
      <c r="H10" s="18"/>
    </row>
    <row r="11" spans="2:8" s="54" customFormat="1" x14ac:dyDescent="0.6">
      <c r="B11" s="50"/>
      <c r="C11" s="55"/>
      <c r="D11" s="15"/>
      <c r="E11" s="15"/>
      <c r="F11" s="16"/>
      <c r="G11" s="17"/>
      <c r="H11" s="18"/>
    </row>
    <row r="12" spans="2:8" s="54" customFormat="1" x14ac:dyDescent="0.6">
      <c r="B12" s="186" t="s">
        <v>1967</v>
      </c>
      <c r="C12" s="56" t="s">
        <v>1968</v>
      </c>
      <c r="D12" s="15"/>
      <c r="E12" s="22"/>
      <c r="F12" s="40"/>
      <c r="G12" s="25" t="str">
        <f t="shared" ref="G12:G58" si="0">IF(D12="","",E12*F12)</f>
        <v/>
      </c>
      <c r="H12" s="41"/>
    </row>
    <row r="13" spans="2:8" s="54" customFormat="1" x14ac:dyDescent="0.6">
      <c r="B13" s="50"/>
      <c r="C13" s="55"/>
      <c r="D13" s="22"/>
      <c r="E13" s="22"/>
      <c r="F13" s="40"/>
      <c r="G13" s="25" t="str">
        <f t="shared" si="0"/>
        <v/>
      </c>
      <c r="H13" s="41"/>
    </row>
    <row r="14" spans="2:8" s="54" customFormat="1" ht="15.5" x14ac:dyDescent="0.6">
      <c r="B14" s="186" t="s">
        <v>1969</v>
      </c>
      <c r="C14" s="56" t="s">
        <v>1970</v>
      </c>
      <c r="D14" s="22" t="s">
        <v>49</v>
      </c>
      <c r="E14" s="22"/>
      <c r="F14" s="40"/>
      <c r="G14" s="25">
        <f t="shared" si="0"/>
        <v>0</v>
      </c>
      <c r="H14" s="41"/>
    </row>
    <row r="15" spans="2:8" s="54" customFormat="1" x14ac:dyDescent="0.6">
      <c r="B15" s="50"/>
      <c r="C15" s="55"/>
      <c r="D15" s="22"/>
      <c r="E15" s="22"/>
      <c r="F15" s="40"/>
      <c r="G15" s="25" t="str">
        <f t="shared" si="0"/>
        <v/>
      </c>
      <c r="H15" s="41"/>
    </row>
    <row r="16" spans="2:8" s="54" customFormat="1" ht="15.5" x14ac:dyDescent="0.6">
      <c r="B16" s="50" t="s">
        <v>1971</v>
      </c>
      <c r="C16" s="59" t="s">
        <v>582</v>
      </c>
      <c r="D16" s="22" t="s">
        <v>49</v>
      </c>
      <c r="E16" s="23"/>
      <c r="F16" s="24"/>
      <c r="G16" s="25">
        <f t="shared" si="0"/>
        <v>0</v>
      </c>
      <c r="H16" s="42"/>
    </row>
    <row r="17" spans="2:8" s="54" customFormat="1" x14ac:dyDescent="0.6">
      <c r="B17" s="50"/>
      <c r="C17" s="55"/>
      <c r="D17" s="22"/>
      <c r="E17" s="23"/>
      <c r="F17" s="24"/>
      <c r="G17" s="25" t="str">
        <f t="shared" si="0"/>
        <v/>
      </c>
      <c r="H17" s="42"/>
    </row>
    <row r="18" spans="2:8" s="54" customFormat="1" ht="15.5" x14ac:dyDescent="0.6">
      <c r="B18" s="186" t="s">
        <v>1972</v>
      </c>
      <c r="C18" s="56" t="s">
        <v>1973</v>
      </c>
      <c r="D18" s="22" t="s">
        <v>49</v>
      </c>
      <c r="E18" s="23"/>
      <c r="F18" s="24"/>
      <c r="G18" s="25">
        <f t="shared" si="0"/>
        <v>0</v>
      </c>
      <c r="H18" s="42"/>
    </row>
    <row r="19" spans="2:8" s="54" customFormat="1" x14ac:dyDescent="0.6">
      <c r="B19" s="50"/>
      <c r="C19" s="55"/>
      <c r="D19" s="22"/>
      <c r="E19" s="23"/>
      <c r="F19" s="40"/>
      <c r="G19" s="25" t="str">
        <f t="shared" si="0"/>
        <v/>
      </c>
      <c r="H19" s="41"/>
    </row>
    <row r="20" spans="2:8" s="54" customFormat="1" ht="26" x14ac:dyDescent="0.6">
      <c r="B20" s="50" t="s">
        <v>1974</v>
      </c>
      <c r="C20" s="56" t="s">
        <v>1975</v>
      </c>
      <c r="D20" s="22" t="s">
        <v>49</v>
      </c>
      <c r="E20" s="23"/>
      <c r="F20" s="43"/>
      <c r="G20" s="25">
        <f t="shared" si="0"/>
        <v>0</v>
      </c>
      <c r="H20" s="41"/>
    </row>
    <row r="21" spans="2:8" s="54" customFormat="1" x14ac:dyDescent="0.6">
      <c r="B21" s="50"/>
      <c r="C21" s="55"/>
      <c r="D21" s="22"/>
      <c r="E21" s="23"/>
      <c r="F21" s="40"/>
      <c r="G21" s="25" t="str">
        <f t="shared" si="0"/>
        <v/>
      </c>
      <c r="H21" s="44"/>
    </row>
    <row r="22" spans="2:8" s="54" customFormat="1" x14ac:dyDescent="0.6">
      <c r="B22" s="186" t="s">
        <v>1976</v>
      </c>
      <c r="C22" s="56" t="s">
        <v>1977</v>
      </c>
      <c r="D22" s="15"/>
      <c r="E22" s="23"/>
      <c r="F22" s="40"/>
      <c r="G22" s="25" t="str">
        <f t="shared" si="0"/>
        <v/>
      </c>
      <c r="H22" s="58"/>
    </row>
    <row r="23" spans="2:8" s="54" customFormat="1" x14ac:dyDescent="0.6">
      <c r="B23" s="50"/>
      <c r="C23" s="55"/>
      <c r="D23" s="22"/>
      <c r="E23" s="23"/>
      <c r="F23" s="40"/>
      <c r="G23" s="25" t="str">
        <f t="shared" si="0"/>
        <v/>
      </c>
      <c r="H23" s="58"/>
    </row>
    <row r="24" spans="2:8" s="54" customFormat="1" x14ac:dyDescent="0.6">
      <c r="B24" s="186" t="s">
        <v>1978</v>
      </c>
      <c r="C24" s="59" t="s">
        <v>1979</v>
      </c>
      <c r="D24" s="15" t="s">
        <v>90</v>
      </c>
      <c r="E24" s="23"/>
      <c r="F24" s="38"/>
      <c r="G24" s="25">
        <f t="shared" si="0"/>
        <v>0</v>
      </c>
      <c r="H24" s="58"/>
    </row>
    <row r="25" spans="2:8" s="54" customFormat="1" x14ac:dyDescent="0.6">
      <c r="B25" s="50"/>
      <c r="C25" s="55"/>
      <c r="D25" s="22"/>
      <c r="E25" s="23"/>
      <c r="F25" s="40"/>
      <c r="G25" s="25" t="str">
        <f t="shared" si="0"/>
        <v/>
      </c>
      <c r="H25" s="58"/>
    </row>
    <row r="26" spans="2:8" s="54" customFormat="1" x14ac:dyDescent="0.6">
      <c r="B26" s="50" t="s">
        <v>1980</v>
      </c>
      <c r="C26" s="56" t="s">
        <v>1981</v>
      </c>
      <c r="D26" s="15" t="s">
        <v>90</v>
      </c>
      <c r="E26" s="23"/>
      <c r="F26" s="43"/>
      <c r="G26" s="25">
        <f t="shared" si="0"/>
        <v>0</v>
      </c>
      <c r="H26" s="58"/>
    </row>
    <row r="27" spans="2:8" s="54" customFormat="1" x14ac:dyDescent="0.6">
      <c r="B27" s="50"/>
      <c r="C27" s="55"/>
      <c r="D27" s="22"/>
      <c r="E27" s="23"/>
      <c r="F27" s="40"/>
      <c r="G27" s="25" t="str">
        <f t="shared" si="0"/>
        <v/>
      </c>
      <c r="H27" s="58"/>
    </row>
    <row r="28" spans="2:8" s="54" customFormat="1" ht="26" x14ac:dyDescent="0.6">
      <c r="B28" s="186" t="s">
        <v>1982</v>
      </c>
      <c r="C28" s="56" t="s">
        <v>1983</v>
      </c>
      <c r="D28" s="22" t="s">
        <v>172</v>
      </c>
      <c r="E28" s="23"/>
      <c r="F28" s="40"/>
      <c r="G28" s="25">
        <f t="shared" si="0"/>
        <v>0</v>
      </c>
      <c r="H28" s="41"/>
    </row>
    <row r="29" spans="2:8" s="54" customFormat="1" x14ac:dyDescent="0.6">
      <c r="B29" s="50"/>
      <c r="C29" s="55"/>
      <c r="D29" s="22"/>
      <c r="E29" s="23"/>
      <c r="F29" s="40"/>
      <c r="G29" s="25" t="str">
        <f t="shared" si="0"/>
        <v/>
      </c>
      <c r="H29" s="41"/>
    </row>
    <row r="30" spans="2:8" s="54" customFormat="1" ht="15.5" x14ac:dyDescent="0.6">
      <c r="B30" s="186" t="s">
        <v>1984</v>
      </c>
      <c r="C30" s="56" t="s">
        <v>1985</v>
      </c>
      <c r="D30" s="22" t="s">
        <v>49</v>
      </c>
      <c r="E30" s="23"/>
      <c r="F30" s="38"/>
      <c r="G30" s="25">
        <f t="shared" si="0"/>
        <v>0</v>
      </c>
      <c r="H30" s="42"/>
    </row>
    <row r="31" spans="2:8" s="54" customFormat="1" x14ac:dyDescent="0.6">
      <c r="B31" s="50"/>
      <c r="C31" s="55"/>
      <c r="D31" s="15"/>
      <c r="E31" s="26"/>
      <c r="F31" s="27"/>
      <c r="G31" s="25" t="str">
        <f t="shared" si="0"/>
        <v/>
      </c>
      <c r="H31" s="18"/>
    </row>
    <row r="32" spans="2:8" s="59" customFormat="1" x14ac:dyDescent="0.6">
      <c r="B32" s="186" t="s">
        <v>1986</v>
      </c>
      <c r="C32" s="56" t="s">
        <v>1987</v>
      </c>
      <c r="D32" s="22" t="s">
        <v>90</v>
      </c>
      <c r="E32" s="26"/>
      <c r="F32" s="27"/>
      <c r="G32" s="25">
        <f t="shared" si="0"/>
        <v>0</v>
      </c>
      <c r="H32" s="18"/>
    </row>
    <row r="33" spans="2:8" s="54" customFormat="1" x14ac:dyDescent="0.6">
      <c r="B33" s="50"/>
      <c r="C33" s="55"/>
      <c r="D33" s="22"/>
      <c r="E33" s="23"/>
      <c r="F33" s="38"/>
      <c r="G33" s="25" t="str">
        <f t="shared" si="0"/>
        <v/>
      </c>
      <c r="H33" s="42"/>
    </row>
    <row r="34" spans="2:8" s="54" customFormat="1" ht="26" x14ac:dyDescent="0.6">
      <c r="B34" s="186" t="s">
        <v>1988</v>
      </c>
      <c r="C34" s="56" t="s">
        <v>1989</v>
      </c>
      <c r="D34" s="15"/>
      <c r="E34" s="23"/>
      <c r="F34" s="38"/>
      <c r="G34" s="25" t="str">
        <f t="shared" si="0"/>
        <v/>
      </c>
      <c r="H34" s="42"/>
    </row>
    <row r="35" spans="2:8" s="54" customFormat="1" x14ac:dyDescent="0.6">
      <c r="B35" s="50"/>
      <c r="C35" s="55"/>
      <c r="D35" s="22"/>
      <c r="E35" s="23"/>
      <c r="F35" s="47"/>
      <c r="G35" s="25" t="str">
        <f t="shared" si="0"/>
        <v/>
      </c>
      <c r="H35" s="41"/>
    </row>
    <row r="36" spans="2:8" s="54" customFormat="1" x14ac:dyDescent="0.6">
      <c r="B36" s="186" t="s">
        <v>1990</v>
      </c>
      <c r="C36" s="56" t="s">
        <v>1991</v>
      </c>
      <c r="D36" s="15" t="s">
        <v>62</v>
      </c>
      <c r="E36" s="23"/>
      <c r="F36" s="47"/>
      <c r="G36" s="25">
        <f t="shared" si="0"/>
        <v>0</v>
      </c>
      <c r="H36" s="41"/>
    </row>
    <row r="37" spans="2:8" s="54" customFormat="1" x14ac:dyDescent="0.6">
      <c r="B37" s="50"/>
      <c r="C37" s="55"/>
      <c r="D37" s="22"/>
      <c r="E37" s="23"/>
      <c r="F37" s="43"/>
      <c r="G37" s="25" t="str">
        <f t="shared" si="0"/>
        <v/>
      </c>
      <c r="H37" s="41"/>
    </row>
    <row r="38" spans="2:8" s="54" customFormat="1" ht="26" x14ac:dyDescent="0.6">
      <c r="B38" s="186" t="s">
        <v>1992</v>
      </c>
      <c r="C38" s="56" t="s">
        <v>1993</v>
      </c>
      <c r="D38" s="15"/>
      <c r="E38" s="23"/>
      <c r="F38" s="43"/>
      <c r="G38" s="25" t="str">
        <f t="shared" si="0"/>
        <v/>
      </c>
      <c r="H38" s="41"/>
    </row>
    <row r="39" spans="2:8" s="54" customFormat="1" x14ac:dyDescent="0.6">
      <c r="B39" s="50"/>
      <c r="C39" s="55"/>
      <c r="D39" s="22"/>
      <c r="E39" s="22"/>
      <c r="F39" s="40"/>
      <c r="G39" s="25" t="str">
        <f t="shared" si="0"/>
        <v/>
      </c>
      <c r="H39" s="41"/>
    </row>
    <row r="40" spans="2:8" s="54" customFormat="1" ht="15.5" x14ac:dyDescent="0.6">
      <c r="B40" s="186" t="s">
        <v>1994</v>
      </c>
      <c r="C40" s="56" t="s">
        <v>1995</v>
      </c>
      <c r="D40" s="22" t="s">
        <v>49</v>
      </c>
      <c r="E40" s="22"/>
      <c r="F40" s="40"/>
      <c r="G40" s="25">
        <f t="shared" si="0"/>
        <v>0</v>
      </c>
      <c r="H40" s="41"/>
    </row>
    <row r="41" spans="2:8" s="54" customFormat="1" x14ac:dyDescent="0.6">
      <c r="B41" s="50"/>
      <c r="C41" s="55"/>
      <c r="D41" s="22"/>
      <c r="E41" s="22"/>
      <c r="F41" s="38"/>
      <c r="G41" s="25" t="str">
        <f t="shared" si="0"/>
        <v/>
      </c>
      <c r="H41" s="41"/>
    </row>
    <row r="42" spans="2:8" s="54" customFormat="1" ht="15.5" x14ac:dyDescent="0.6">
      <c r="B42" s="50" t="s">
        <v>1996</v>
      </c>
      <c r="C42" s="59" t="s">
        <v>1407</v>
      </c>
      <c r="D42" s="22" t="s">
        <v>49</v>
      </c>
      <c r="E42" s="22"/>
      <c r="F42" s="38"/>
      <c r="G42" s="25">
        <f t="shared" si="0"/>
        <v>0</v>
      </c>
      <c r="H42" s="41"/>
    </row>
    <row r="43" spans="2:8" s="54" customFormat="1" x14ac:dyDescent="0.6">
      <c r="B43" s="50"/>
      <c r="C43" s="55"/>
      <c r="D43" s="22"/>
      <c r="E43" s="22"/>
      <c r="F43" s="38"/>
      <c r="G43" s="25" t="str">
        <f t="shared" si="0"/>
        <v/>
      </c>
      <c r="H43" s="41"/>
    </row>
    <row r="44" spans="2:8" s="54" customFormat="1" ht="15.5" x14ac:dyDescent="0.6">
      <c r="B44" s="186" t="s">
        <v>1997</v>
      </c>
      <c r="C44" s="56" t="s">
        <v>1413</v>
      </c>
      <c r="D44" s="22" t="s">
        <v>49</v>
      </c>
      <c r="E44" s="22"/>
      <c r="F44" s="38"/>
      <c r="G44" s="25">
        <f t="shared" si="0"/>
        <v>0</v>
      </c>
      <c r="H44" s="41"/>
    </row>
    <row r="45" spans="2:8" s="54" customFormat="1" x14ac:dyDescent="0.6">
      <c r="B45" s="50"/>
      <c r="C45" s="55"/>
      <c r="D45" s="22"/>
      <c r="E45" s="22"/>
      <c r="F45" s="38"/>
      <c r="G45" s="25" t="str">
        <f t="shared" si="0"/>
        <v/>
      </c>
      <c r="H45" s="41"/>
    </row>
    <row r="46" spans="2:8" s="54" customFormat="1" ht="26" x14ac:dyDescent="0.6">
      <c r="B46" s="186" t="s">
        <v>1998</v>
      </c>
      <c r="C46" s="59" t="s">
        <v>1999</v>
      </c>
      <c r="D46" s="15"/>
      <c r="E46" s="22"/>
      <c r="F46" s="38"/>
      <c r="G46" s="25" t="str">
        <f t="shared" si="0"/>
        <v/>
      </c>
      <c r="H46" s="41"/>
    </row>
    <row r="47" spans="2:8" s="54" customFormat="1" x14ac:dyDescent="0.6">
      <c r="B47" s="186"/>
      <c r="C47" s="59"/>
      <c r="D47" s="15"/>
      <c r="E47" s="22"/>
      <c r="F47" s="38"/>
      <c r="G47" s="25" t="str">
        <f t="shared" si="0"/>
        <v/>
      </c>
      <c r="H47" s="41"/>
    </row>
    <row r="48" spans="2:8" s="54" customFormat="1" ht="15.5" x14ac:dyDescent="0.6">
      <c r="B48" s="186" t="s">
        <v>2000</v>
      </c>
      <c r="C48" s="59" t="s">
        <v>2001</v>
      </c>
      <c r="D48" s="22" t="s">
        <v>172</v>
      </c>
      <c r="E48" s="22"/>
      <c r="F48" s="38"/>
      <c r="G48" s="25">
        <f t="shared" si="0"/>
        <v>0</v>
      </c>
      <c r="H48" s="41"/>
    </row>
    <row r="49" spans="1:8" s="54" customFormat="1" x14ac:dyDescent="0.6">
      <c r="B49" s="186"/>
      <c r="C49" s="59"/>
      <c r="D49" s="22"/>
      <c r="E49" s="22"/>
      <c r="F49" s="38"/>
      <c r="G49" s="25" t="str">
        <f t="shared" si="0"/>
        <v/>
      </c>
      <c r="H49" s="41"/>
    </row>
    <row r="50" spans="1:8" s="54" customFormat="1" ht="26" x14ac:dyDescent="0.6">
      <c r="B50" s="186" t="s">
        <v>2002</v>
      </c>
      <c r="C50" s="59" t="s">
        <v>2003</v>
      </c>
      <c r="D50" s="22" t="s">
        <v>172</v>
      </c>
      <c r="E50" s="22"/>
      <c r="F50" s="38"/>
      <c r="G50" s="25">
        <f t="shared" si="0"/>
        <v>0</v>
      </c>
      <c r="H50" s="41"/>
    </row>
    <row r="51" spans="1:8" s="54" customFormat="1" x14ac:dyDescent="0.6">
      <c r="B51" s="186"/>
      <c r="C51" s="59"/>
      <c r="D51" s="15"/>
      <c r="E51" s="22"/>
      <c r="F51" s="38"/>
      <c r="G51" s="25" t="str">
        <f t="shared" si="0"/>
        <v/>
      </c>
      <c r="H51" s="41"/>
    </row>
    <row r="52" spans="1:8" s="54" customFormat="1" ht="26" x14ac:dyDescent="0.6">
      <c r="B52" s="186" t="s">
        <v>2004</v>
      </c>
      <c r="C52" s="59" t="s">
        <v>2005</v>
      </c>
      <c r="D52" s="22" t="s">
        <v>172</v>
      </c>
      <c r="E52" s="22"/>
      <c r="F52" s="48"/>
      <c r="G52" s="25">
        <f t="shared" si="0"/>
        <v>0</v>
      </c>
      <c r="H52" s="41"/>
    </row>
    <row r="53" spans="1:8" s="54" customFormat="1" x14ac:dyDescent="0.6">
      <c r="B53" s="186"/>
      <c r="C53" s="59"/>
      <c r="D53" s="22"/>
      <c r="E53" s="22"/>
      <c r="F53" s="48"/>
      <c r="G53" s="25" t="str">
        <f t="shared" si="0"/>
        <v/>
      </c>
      <c r="H53" s="41"/>
    </row>
    <row r="54" spans="1:8" s="54" customFormat="1" ht="39" x14ac:dyDescent="0.6">
      <c r="B54" s="186" t="s">
        <v>2006</v>
      </c>
      <c r="C54" s="59" t="s">
        <v>2007</v>
      </c>
      <c r="D54" s="22" t="s">
        <v>172</v>
      </c>
      <c r="E54" s="22"/>
      <c r="F54" s="48"/>
      <c r="G54" s="25">
        <f t="shared" si="0"/>
        <v>0</v>
      </c>
      <c r="H54" s="41"/>
    </row>
    <row r="55" spans="1:8" s="54" customFormat="1" x14ac:dyDescent="0.6">
      <c r="B55" s="186"/>
      <c r="C55" s="59"/>
      <c r="D55" s="15"/>
      <c r="E55" s="22"/>
      <c r="F55" s="48"/>
      <c r="G55" s="25" t="str">
        <f t="shared" si="0"/>
        <v/>
      </c>
      <c r="H55" s="41"/>
    </row>
    <row r="56" spans="1:8" s="54" customFormat="1" ht="26" x14ac:dyDescent="0.6">
      <c r="B56" s="186" t="s">
        <v>2008</v>
      </c>
      <c r="C56" s="59" t="s">
        <v>2009</v>
      </c>
      <c r="D56" s="22" t="s">
        <v>59</v>
      </c>
      <c r="E56" s="22"/>
      <c r="F56" s="38"/>
      <c r="G56" s="25">
        <f t="shared" si="0"/>
        <v>0</v>
      </c>
      <c r="H56" s="41"/>
    </row>
    <row r="57" spans="1:8" s="54" customFormat="1" x14ac:dyDescent="0.6">
      <c r="B57" s="186"/>
      <c r="C57" s="59"/>
      <c r="D57" s="22"/>
      <c r="E57" s="22"/>
      <c r="F57" s="38"/>
      <c r="G57" s="25" t="str">
        <f t="shared" si="0"/>
        <v/>
      </c>
      <c r="H57" s="41"/>
    </row>
    <row r="58" spans="1:8" s="54" customFormat="1" ht="26" x14ac:dyDescent="0.6">
      <c r="A58" s="60"/>
      <c r="B58" s="186" t="s">
        <v>2010</v>
      </c>
      <c r="C58" s="59" t="s">
        <v>2011</v>
      </c>
      <c r="D58" s="22" t="s">
        <v>49</v>
      </c>
      <c r="E58" s="22"/>
      <c r="F58" s="38"/>
      <c r="G58" s="25">
        <f t="shared" si="0"/>
        <v>0</v>
      </c>
      <c r="H58" s="41"/>
    </row>
    <row r="59" spans="1:8" s="54" customFormat="1" x14ac:dyDescent="0.6">
      <c r="A59" s="60"/>
      <c r="B59" s="186"/>
      <c r="C59" s="59"/>
      <c r="D59" s="22"/>
      <c r="E59" s="22"/>
      <c r="F59" s="38"/>
      <c r="G59" s="25"/>
      <c r="H59" s="41"/>
    </row>
    <row r="60" spans="1:8" s="54" customFormat="1" x14ac:dyDescent="0.6">
      <c r="A60" s="60"/>
      <c r="B60" s="186"/>
      <c r="C60" s="59"/>
      <c r="D60" s="22"/>
      <c r="E60" s="22"/>
      <c r="F60" s="38"/>
      <c r="G60" s="25"/>
      <c r="H60" s="41"/>
    </row>
    <row r="61" spans="1:8" s="54" customFormat="1" x14ac:dyDescent="0.6">
      <c r="A61" s="60"/>
      <c r="B61" s="186"/>
      <c r="C61" s="59"/>
      <c r="D61" s="22"/>
      <c r="E61" s="22"/>
      <c r="F61" s="38"/>
      <c r="G61" s="25"/>
      <c r="H61" s="41"/>
    </row>
    <row r="62" spans="1:8" s="54" customFormat="1" x14ac:dyDescent="0.6">
      <c r="A62" s="60"/>
      <c r="B62" s="186"/>
      <c r="C62" s="59"/>
      <c r="D62" s="22"/>
      <c r="E62" s="22"/>
      <c r="F62" s="38"/>
      <c r="G62" s="25"/>
      <c r="H62" s="41"/>
    </row>
    <row r="63" spans="1:8" s="54" customFormat="1" x14ac:dyDescent="0.6">
      <c r="A63" s="60"/>
      <c r="B63" s="186"/>
      <c r="C63" s="59"/>
      <c r="D63" s="22"/>
      <c r="E63" s="22"/>
      <c r="F63" s="38"/>
      <c r="G63" s="25"/>
      <c r="H63" s="41"/>
    </row>
    <row r="64" spans="1:8" s="54" customFormat="1" x14ac:dyDescent="0.6">
      <c r="A64" s="60"/>
      <c r="B64" s="186"/>
      <c r="C64" s="59"/>
      <c r="D64" s="22"/>
      <c r="E64" s="22"/>
      <c r="F64" s="38"/>
      <c r="G64" s="25"/>
      <c r="H64" s="41"/>
    </row>
    <row r="65" spans="2:8" s="54" customFormat="1" x14ac:dyDescent="0.6">
      <c r="B65" s="50"/>
      <c r="C65" s="55"/>
      <c r="D65" s="22"/>
      <c r="E65" s="22"/>
      <c r="F65" s="38"/>
      <c r="G65" s="25" t="str">
        <f>IF(D65="","",E65*F65)</f>
        <v/>
      </c>
      <c r="H65" s="41"/>
    </row>
    <row r="66" spans="2:8" s="28" customFormat="1" ht="19.5" customHeight="1" x14ac:dyDescent="0.6">
      <c r="B66" s="154" t="str">
        <f>$B$10</f>
        <v>C7.3</v>
      </c>
      <c r="C66" s="30" t="s">
        <v>78</v>
      </c>
      <c r="D66" s="31"/>
      <c r="E66" s="32"/>
      <c r="F66" s="31"/>
      <c r="G66" s="33">
        <f>SUM(G9:G65)</f>
        <v>0</v>
      </c>
      <c r="H66" s="34"/>
    </row>
    <row r="67" spans="2:8" x14ac:dyDescent="0.6">
      <c r="B67" s="367" t="str">
        <f>Client1</f>
        <v>Province of KwaZulu-Natal</v>
      </c>
      <c r="C67" s="367"/>
      <c r="D67" s="367"/>
      <c r="E67" s="365" t="str">
        <f>"Contract No. "&amp;ContractNo</f>
        <v>Contract No. ZNB00904/00000/00/HOD/INF/21/T</v>
      </c>
      <c r="F67" s="365"/>
      <c r="G67" s="365"/>
    </row>
    <row r="68" spans="2:8" x14ac:dyDescent="0.6">
      <c r="B68" s="367" t="str">
        <f>Client2</f>
        <v>Department of Transport</v>
      </c>
      <c r="C68" s="367"/>
      <c r="D68" s="367"/>
      <c r="E68" s="365"/>
      <c r="F68" s="365"/>
      <c r="G68" s="365"/>
    </row>
    <row r="69" spans="2:8" x14ac:dyDescent="0.6">
      <c r="B69" s="368"/>
      <c r="C69" s="368"/>
      <c r="D69" s="368"/>
      <c r="E69" s="366"/>
      <c r="F69" s="366"/>
      <c r="G69" s="366"/>
    </row>
    <row r="70" spans="2:8" x14ac:dyDescent="0.6">
      <c r="B70" s="376" t="s">
        <v>8</v>
      </c>
      <c r="C70" s="377"/>
      <c r="D70" s="377"/>
      <c r="E70" s="377"/>
      <c r="F70" s="377"/>
      <c r="G70" s="378" t="str">
        <f>$G$4</f>
        <v>CHAPTER C7.3</v>
      </c>
      <c r="H70" s="6"/>
    </row>
    <row r="71" spans="2:8" x14ac:dyDescent="0.6">
      <c r="B71" s="369" t="str">
        <f>ContractDescription</f>
        <v>THE CONSTRUCTION OF THE LOVU RIVER PEDESTRIAN BRIDGE NO.3383 IN THE DURBAN REGION</v>
      </c>
      <c r="C71" s="370"/>
      <c r="D71" s="370"/>
      <c r="E71" s="370"/>
      <c r="F71" s="370"/>
      <c r="G71" s="365"/>
      <c r="H71" s="8"/>
    </row>
    <row r="72" spans="2:8" x14ac:dyDescent="0.6">
      <c r="B72" s="369"/>
      <c r="C72" s="370"/>
      <c r="D72" s="370"/>
      <c r="E72" s="370"/>
      <c r="F72" s="370"/>
      <c r="G72" s="365"/>
      <c r="H72" s="8"/>
    </row>
    <row r="73" spans="2:8" x14ac:dyDescent="0.6">
      <c r="B73" s="371"/>
      <c r="C73" s="372"/>
      <c r="D73" s="372"/>
      <c r="E73" s="372"/>
      <c r="F73" s="372"/>
      <c r="G73" s="366"/>
      <c r="H73" s="8"/>
    </row>
    <row r="74" spans="2:8" s="9" customFormat="1" ht="24.95" customHeight="1" x14ac:dyDescent="0.6">
      <c r="B74" s="79" t="s">
        <v>9</v>
      </c>
      <c r="C74" s="11" t="s">
        <v>10</v>
      </c>
      <c r="D74" s="11" t="s">
        <v>11</v>
      </c>
      <c r="E74" s="11" t="s">
        <v>12</v>
      </c>
      <c r="F74" s="11" t="s">
        <v>13</v>
      </c>
      <c r="G74" s="11" t="s">
        <v>14</v>
      </c>
      <c r="H74" s="12"/>
    </row>
    <row r="75" spans="2:8" s="28" customFormat="1" ht="19.5" customHeight="1" x14ac:dyDescent="0.6">
      <c r="B75" s="85"/>
      <c r="C75" s="30" t="s">
        <v>79</v>
      </c>
      <c r="D75" s="31"/>
      <c r="E75" s="32"/>
      <c r="F75" s="31"/>
      <c r="G75" s="33">
        <f>G66</f>
        <v>0</v>
      </c>
      <c r="H75" s="34"/>
    </row>
    <row r="76" spans="2:8" s="54" customFormat="1" x14ac:dyDescent="0.6">
      <c r="B76" s="186"/>
      <c r="C76" s="59"/>
      <c r="D76" s="22"/>
      <c r="E76" s="22"/>
      <c r="F76" s="38"/>
      <c r="G76" s="25" t="str">
        <f t="shared" ref="G76:G103" si="1">IF(D76="","",E76*F76)</f>
        <v/>
      </c>
      <c r="H76" s="41"/>
    </row>
    <row r="77" spans="2:8" s="54" customFormat="1" ht="26" x14ac:dyDescent="0.6">
      <c r="B77" s="50" t="s">
        <v>2012</v>
      </c>
      <c r="C77" s="59" t="s">
        <v>2013</v>
      </c>
      <c r="D77" s="22"/>
      <c r="E77" s="22"/>
      <c r="F77" s="38"/>
      <c r="G77" s="25" t="str">
        <f t="shared" si="1"/>
        <v/>
      </c>
      <c r="H77" s="41"/>
    </row>
    <row r="78" spans="2:8" s="54" customFormat="1" x14ac:dyDescent="0.6">
      <c r="B78" s="92"/>
      <c r="C78" s="59"/>
      <c r="D78" s="15"/>
      <c r="E78" s="22"/>
      <c r="F78" s="38"/>
      <c r="G78" s="25" t="str">
        <f t="shared" si="1"/>
        <v/>
      </c>
      <c r="H78" s="41"/>
    </row>
    <row r="79" spans="2:8" s="54" customFormat="1" ht="26" x14ac:dyDescent="0.6">
      <c r="B79" s="50" t="s">
        <v>2014</v>
      </c>
      <c r="C79" s="59" t="s">
        <v>2015</v>
      </c>
      <c r="D79" s="22" t="s">
        <v>172</v>
      </c>
      <c r="E79" s="22"/>
      <c r="F79" s="38"/>
      <c r="G79" s="25">
        <f t="shared" si="1"/>
        <v>0</v>
      </c>
      <c r="H79" s="58"/>
    </row>
    <row r="80" spans="2:8" s="54" customFormat="1" x14ac:dyDescent="0.6">
      <c r="B80" s="92"/>
      <c r="C80" s="59"/>
      <c r="D80" s="15"/>
      <c r="E80" s="22"/>
      <c r="F80" s="38"/>
      <c r="G80" s="25" t="str">
        <f t="shared" si="1"/>
        <v/>
      </c>
      <c r="H80" s="41"/>
    </row>
    <row r="81" spans="2:8" s="54" customFormat="1" ht="26" x14ac:dyDescent="0.6">
      <c r="B81" s="186" t="s">
        <v>2016</v>
      </c>
      <c r="C81" s="56" t="s">
        <v>2017</v>
      </c>
      <c r="D81" s="22" t="s">
        <v>172</v>
      </c>
      <c r="E81" s="22"/>
      <c r="F81" s="38"/>
      <c r="G81" s="25">
        <f t="shared" si="1"/>
        <v>0</v>
      </c>
      <c r="H81" s="58"/>
    </row>
    <row r="82" spans="2:8" s="54" customFormat="1" x14ac:dyDescent="0.6">
      <c r="B82" s="92"/>
      <c r="C82" s="55"/>
      <c r="D82" s="22"/>
      <c r="E82" s="22"/>
      <c r="F82" s="38"/>
      <c r="G82" s="25" t="str">
        <f t="shared" si="1"/>
        <v/>
      </c>
      <c r="H82" s="41"/>
    </row>
    <row r="83" spans="2:8" s="54" customFormat="1" x14ac:dyDescent="0.6">
      <c r="B83" s="50" t="s">
        <v>2018</v>
      </c>
      <c r="C83" s="59" t="s">
        <v>1950</v>
      </c>
      <c r="D83" s="22"/>
      <c r="E83" s="22"/>
      <c r="F83" s="38"/>
      <c r="G83" s="25" t="str">
        <f t="shared" si="1"/>
        <v/>
      </c>
      <c r="H83" s="41"/>
    </row>
    <row r="84" spans="2:8" s="54" customFormat="1" x14ac:dyDescent="0.6">
      <c r="B84" s="92"/>
      <c r="C84" s="59"/>
      <c r="D84" s="15"/>
      <c r="E84" s="22"/>
      <c r="F84" s="38"/>
      <c r="G84" s="25" t="str">
        <f t="shared" si="1"/>
        <v/>
      </c>
      <c r="H84" s="41"/>
    </row>
    <row r="85" spans="2:8" s="54" customFormat="1" x14ac:dyDescent="0.6">
      <c r="B85" s="50" t="s">
        <v>2019</v>
      </c>
      <c r="C85" s="59" t="s">
        <v>1952</v>
      </c>
      <c r="D85" s="22" t="s">
        <v>90</v>
      </c>
      <c r="E85" s="22"/>
      <c r="F85" s="38"/>
      <c r="G85" s="25">
        <f t="shared" si="1"/>
        <v>0</v>
      </c>
      <c r="H85" s="41"/>
    </row>
    <row r="86" spans="2:8" s="54" customFormat="1" x14ac:dyDescent="0.6">
      <c r="B86" s="50"/>
      <c r="C86" s="55"/>
      <c r="D86" s="22"/>
      <c r="E86" s="22"/>
      <c r="F86" s="38"/>
      <c r="G86" s="25" t="str">
        <f t="shared" si="1"/>
        <v/>
      </c>
      <c r="H86" s="41"/>
    </row>
    <row r="87" spans="2:8" s="54" customFormat="1" x14ac:dyDescent="0.6">
      <c r="B87" s="186" t="s">
        <v>2020</v>
      </c>
      <c r="C87" s="56" t="s">
        <v>1954</v>
      </c>
      <c r="D87" s="22" t="s">
        <v>90</v>
      </c>
      <c r="E87" s="22"/>
      <c r="F87" s="38"/>
      <c r="G87" s="25">
        <f t="shared" si="1"/>
        <v>0</v>
      </c>
      <c r="H87" s="41"/>
    </row>
    <row r="88" spans="2:8" s="54" customFormat="1" x14ac:dyDescent="0.6">
      <c r="B88" s="92"/>
      <c r="C88" s="55"/>
      <c r="D88" s="22"/>
      <c r="E88" s="22"/>
      <c r="F88" s="38"/>
      <c r="G88" s="25" t="str">
        <f t="shared" si="1"/>
        <v/>
      </c>
      <c r="H88" s="41"/>
    </row>
    <row r="89" spans="2:8" s="54" customFormat="1" x14ac:dyDescent="0.6">
      <c r="B89" s="50" t="s">
        <v>2021</v>
      </c>
      <c r="C89" s="56" t="s">
        <v>1850</v>
      </c>
      <c r="D89" s="22"/>
      <c r="E89" s="22"/>
      <c r="F89" s="38"/>
      <c r="G89" s="25" t="str">
        <f t="shared" si="1"/>
        <v/>
      </c>
      <c r="H89" s="41"/>
    </row>
    <row r="90" spans="2:8" s="54" customFormat="1" x14ac:dyDescent="0.6">
      <c r="B90" s="92"/>
      <c r="C90" s="56"/>
      <c r="D90" s="15"/>
      <c r="E90" s="22"/>
      <c r="F90" s="38"/>
      <c r="G90" s="25" t="str">
        <f t="shared" si="1"/>
        <v/>
      </c>
      <c r="H90" s="41"/>
    </row>
    <row r="91" spans="2:8" s="54" customFormat="1" ht="26" x14ac:dyDescent="0.6">
      <c r="B91" s="50" t="s">
        <v>2022</v>
      </c>
      <c r="C91" s="56" t="s">
        <v>2023</v>
      </c>
      <c r="D91" s="22" t="s">
        <v>172</v>
      </c>
      <c r="E91" s="22"/>
      <c r="F91" s="38"/>
      <c r="G91" s="25">
        <f t="shared" si="1"/>
        <v>0</v>
      </c>
      <c r="H91" s="41"/>
    </row>
    <row r="92" spans="2:8" s="54" customFormat="1" x14ac:dyDescent="0.6">
      <c r="B92" s="50"/>
      <c r="C92" s="55"/>
      <c r="D92" s="22"/>
      <c r="E92" s="22"/>
      <c r="F92" s="38"/>
      <c r="G92" s="25" t="str">
        <f t="shared" si="1"/>
        <v/>
      </c>
      <c r="H92" s="41"/>
    </row>
    <row r="93" spans="2:8" s="54" customFormat="1" ht="15.5" x14ac:dyDescent="0.6">
      <c r="B93" s="50" t="s">
        <v>2024</v>
      </c>
      <c r="C93" s="56" t="s">
        <v>1958</v>
      </c>
      <c r="D93" s="22" t="s">
        <v>172</v>
      </c>
      <c r="E93" s="22"/>
      <c r="F93" s="38"/>
      <c r="G93" s="25">
        <f t="shared" si="1"/>
        <v>0</v>
      </c>
      <c r="H93" s="41"/>
    </row>
    <row r="94" spans="2:8" s="54" customFormat="1" x14ac:dyDescent="0.6">
      <c r="B94" s="92"/>
      <c r="C94" s="55"/>
      <c r="D94" s="22"/>
      <c r="E94" s="22"/>
      <c r="F94" s="38"/>
      <c r="G94" s="25" t="str">
        <f t="shared" si="1"/>
        <v/>
      </c>
      <c r="H94" s="41"/>
    </row>
    <row r="95" spans="2:8" s="54" customFormat="1" ht="26" x14ac:dyDescent="0.6">
      <c r="B95" s="50" t="s">
        <v>2025</v>
      </c>
      <c r="C95" s="56" t="s">
        <v>1860</v>
      </c>
      <c r="D95" s="15" t="s">
        <v>1240</v>
      </c>
      <c r="E95" s="22"/>
      <c r="F95" s="38"/>
      <c r="G95" s="25">
        <f t="shared" si="1"/>
        <v>0</v>
      </c>
      <c r="H95" s="41"/>
    </row>
    <row r="96" spans="2:8" s="54" customFormat="1" x14ac:dyDescent="0.6">
      <c r="B96" s="92"/>
      <c r="C96" s="55"/>
      <c r="D96" s="22"/>
      <c r="E96" s="22"/>
      <c r="F96" s="38"/>
      <c r="G96" s="25" t="str">
        <f t="shared" si="1"/>
        <v/>
      </c>
      <c r="H96" s="41"/>
    </row>
    <row r="97" spans="2:8" s="54" customFormat="1" x14ac:dyDescent="0.6">
      <c r="B97" s="50" t="s">
        <v>2026</v>
      </c>
      <c r="C97" s="56" t="s">
        <v>1882</v>
      </c>
      <c r="D97" s="21"/>
      <c r="E97" s="22"/>
      <c r="F97" s="38"/>
      <c r="G97" s="25" t="str">
        <f t="shared" si="1"/>
        <v/>
      </c>
      <c r="H97" s="41"/>
    </row>
    <row r="98" spans="2:8" s="54" customFormat="1" x14ac:dyDescent="0.6">
      <c r="B98" s="92"/>
      <c r="C98" s="55"/>
      <c r="D98" s="22"/>
      <c r="E98" s="22"/>
      <c r="F98" s="38"/>
      <c r="G98" s="25" t="str">
        <f t="shared" si="1"/>
        <v/>
      </c>
      <c r="H98" s="41"/>
    </row>
    <row r="99" spans="2:8" s="54" customFormat="1" x14ac:dyDescent="0.6">
      <c r="B99" s="50" t="s">
        <v>2027</v>
      </c>
      <c r="C99" s="56" t="s">
        <v>1135</v>
      </c>
      <c r="D99" s="21" t="s">
        <v>59</v>
      </c>
      <c r="E99" s="22"/>
      <c r="F99" s="38"/>
      <c r="G99" s="25">
        <f t="shared" si="1"/>
        <v>0</v>
      </c>
      <c r="H99" s="41"/>
    </row>
    <row r="100" spans="2:8" s="54" customFormat="1" x14ac:dyDescent="0.6">
      <c r="B100" s="92"/>
      <c r="C100" s="55"/>
      <c r="D100" s="22"/>
      <c r="E100" s="22"/>
      <c r="F100" s="38"/>
      <c r="G100" s="25" t="str">
        <f t="shared" si="1"/>
        <v/>
      </c>
      <c r="H100" s="41"/>
    </row>
    <row r="101" spans="2:8" s="54" customFormat="1" x14ac:dyDescent="0.6">
      <c r="B101" s="186" t="s">
        <v>2028</v>
      </c>
      <c r="C101" s="59" t="s">
        <v>1885</v>
      </c>
      <c r="D101" s="15" t="s">
        <v>59</v>
      </c>
      <c r="E101" s="22"/>
      <c r="F101" s="38"/>
      <c r="G101" s="25">
        <f t="shared" si="1"/>
        <v>0</v>
      </c>
      <c r="H101" s="41"/>
    </row>
    <row r="102" spans="2:8" s="54" customFormat="1" x14ac:dyDescent="0.6">
      <c r="B102" s="92"/>
      <c r="D102" s="15"/>
      <c r="E102" s="22"/>
      <c r="F102" s="38"/>
      <c r="G102" s="25" t="str">
        <f t="shared" si="1"/>
        <v/>
      </c>
      <c r="H102" s="41"/>
    </row>
    <row r="103" spans="2:8" s="54" customFormat="1" ht="26" x14ac:dyDescent="0.6">
      <c r="B103" s="92" t="s">
        <v>2029</v>
      </c>
      <c r="C103" s="54" t="s">
        <v>2030</v>
      </c>
      <c r="D103" s="22" t="s">
        <v>172</v>
      </c>
      <c r="E103" s="22"/>
      <c r="F103" s="38"/>
      <c r="G103" s="25">
        <f t="shared" si="1"/>
        <v>0</v>
      </c>
      <c r="H103" s="41"/>
    </row>
    <row r="104" spans="2:8" x14ac:dyDescent="0.6">
      <c r="B104" s="162"/>
      <c r="C104" s="54"/>
      <c r="D104" s="37"/>
      <c r="E104" s="22"/>
      <c r="F104" s="38"/>
      <c r="G104" s="25"/>
      <c r="H104" s="41"/>
    </row>
    <row r="105" spans="2:8" x14ac:dyDescent="0.6">
      <c r="B105" s="162"/>
      <c r="C105" s="54"/>
      <c r="D105" s="37"/>
      <c r="E105" s="22"/>
      <c r="F105" s="38"/>
      <c r="G105" s="25"/>
      <c r="H105" s="41"/>
    </row>
    <row r="106" spans="2:8" x14ac:dyDescent="0.6">
      <c r="B106" s="162"/>
      <c r="C106" s="54"/>
      <c r="D106" s="37"/>
      <c r="E106" s="22"/>
      <c r="F106" s="38"/>
      <c r="G106" s="25"/>
      <c r="H106" s="41"/>
    </row>
    <row r="107" spans="2:8" x14ac:dyDescent="0.6">
      <c r="B107" s="162"/>
      <c r="C107" s="54"/>
      <c r="D107" s="37"/>
      <c r="E107" s="22"/>
      <c r="F107" s="38"/>
      <c r="G107" s="25"/>
      <c r="H107" s="41"/>
    </row>
    <row r="108" spans="2:8" x14ac:dyDescent="0.6">
      <c r="B108" s="162"/>
      <c r="C108" s="54"/>
      <c r="D108" s="37"/>
      <c r="E108" s="22"/>
      <c r="F108" s="38"/>
      <c r="G108" s="25"/>
      <c r="H108" s="41"/>
    </row>
    <row r="109" spans="2:8" x14ac:dyDescent="0.6">
      <c r="B109" s="162"/>
      <c r="C109" s="54"/>
      <c r="D109" s="37"/>
      <c r="E109" s="22"/>
      <c r="F109" s="38"/>
      <c r="G109" s="25"/>
      <c r="H109" s="41"/>
    </row>
    <row r="110" spans="2:8" x14ac:dyDescent="0.6">
      <c r="B110" s="162"/>
      <c r="C110" s="54"/>
      <c r="D110" s="37"/>
      <c r="E110" s="22"/>
      <c r="F110" s="38"/>
      <c r="G110" s="25"/>
      <c r="H110" s="41"/>
    </row>
    <row r="111" spans="2:8" x14ac:dyDescent="0.6">
      <c r="B111" s="162"/>
      <c r="C111" s="54"/>
      <c r="D111" s="37"/>
      <c r="E111" s="22"/>
      <c r="F111" s="38"/>
      <c r="G111" s="25"/>
      <c r="H111" s="41"/>
    </row>
    <row r="112" spans="2:8" x14ac:dyDescent="0.6">
      <c r="B112" s="162"/>
      <c r="C112" s="54"/>
      <c r="D112" s="37"/>
      <c r="E112" s="22"/>
      <c r="F112" s="38"/>
      <c r="G112" s="25"/>
      <c r="H112" s="41"/>
    </row>
    <row r="113" spans="2:8" x14ac:dyDescent="0.6">
      <c r="B113" s="162"/>
      <c r="C113" s="54"/>
      <c r="D113" s="37"/>
      <c r="E113" s="22"/>
      <c r="F113" s="38"/>
      <c r="G113" s="25"/>
      <c r="H113" s="41"/>
    </row>
    <row r="114" spans="2:8" x14ac:dyDescent="0.6">
      <c r="B114" s="162"/>
      <c r="C114" s="54"/>
      <c r="D114" s="37"/>
      <c r="E114" s="22"/>
      <c r="F114" s="38"/>
      <c r="G114" s="25"/>
      <c r="H114" s="41"/>
    </row>
    <row r="115" spans="2:8" x14ac:dyDescent="0.6">
      <c r="B115" s="162"/>
      <c r="C115" s="54"/>
      <c r="D115" s="37"/>
      <c r="E115" s="22"/>
      <c r="F115" s="38"/>
      <c r="G115" s="25"/>
      <c r="H115" s="41"/>
    </row>
    <row r="116" spans="2:8" x14ac:dyDescent="0.6">
      <c r="B116" s="162"/>
      <c r="C116" s="54"/>
      <c r="D116" s="37"/>
      <c r="E116" s="22"/>
      <c r="F116" s="38"/>
      <c r="G116" s="25"/>
      <c r="H116" s="41"/>
    </row>
    <row r="117" spans="2:8" x14ac:dyDescent="0.6">
      <c r="B117" s="162"/>
      <c r="C117" s="54"/>
      <c r="D117" s="37"/>
      <c r="E117" s="22"/>
      <c r="F117" s="38"/>
      <c r="G117" s="25"/>
      <c r="H117" s="41"/>
    </row>
    <row r="118" spans="2:8" x14ac:dyDescent="0.6">
      <c r="B118" s="162"/>
      <c r="C118" s="54"/>
      <c r="D118" s="37"/>
      <c r="E118" s="22"/>
      <c r="F118" s="38"/>
      <c r="G118" s="25"/>
      <c r="H118" s="41"/>
    </row>
    <row r="119" spans="2:8" x14ac:dyDescent="0.6">
      <c r="B119" s="162"/>
      <c r="C119" s="54"/>
      <c r="D119" s="37"/>
      <c r="E119" s="22"/>
      <c r="F119" s="38"/>
      <c r="G119" s="25"/>
      <c r="H119" s="41"/>
    </row>
    <row r="120" spans="2:8" x14ac:dyDescent="0.6">
      <c r="B120" s="162"/>
      <c r="C120" s="54"/>
      <c r="D120" s="37"/>
      <c r="E120" s="22"/>
      <c r="F120" s="38"/>
      <c r="G120" s="25"/>
      <c r="H120" s="41"/>
    </row>
    <row r="121" spans="2:8" x14ac:dyDescent="0.6">
      <c r="B121" s="162"/>
      <c r="C121" s="54"/>
      <c r="D121" s="37"/>
      <c r="E121" s="22"/>
      <c r="F121" s="38"/>
      <c r="G121" s="25"/>
      <c r="H121" s="41"/>
    </row>
    <row r="122" spans="2:8" x14ac:dyDescent="0.6">
      <c r="B122" s="162"/>
      <c r="C122" s="54"/>
      <c r="D122" s="37"/>
      <c r="E122" s="22"/>
      <c r="F122" s="38"/>
      <c r="G122" s="25"/>
      <c r="H122" s="41"/>
    </row>
    <row r="123" spans="2:8" x14ac:dyDescent="0.6">
      <c r="B123" s="162"/>
      <c r="C123" s="54"/>
      <c r="D123" s="37"/>
      <c r="E123" s="22"/>
      <c r="F123" s="38"/>
      <c r="G123" s="25"/>
      <c r="H123" s="41"/>
    </row>
    <row r="124" spans="2:8" x14ac:dyDescent="0.6">
      <c r="B124" s="162"/>
      <c r="C124" s="54"/>
      <c r="D124" s="37"/>
      <c r="E124" s="22"/>
      <c r="F124" s="38"/>
      <c r="G124" s="25"/>
      <c r="H124" s="41"/>
    </row>
    <row r="125" spans="2:8" x14ac:dyDescent="0.6">
      <c r="B125" s="162"/>
      <c r="C125" s="54"/>
      <c r="D125" s="37"/>
      <c r="E125" s="22"/>
      <c r="F125" s="38"/>
      <c r="G125" s="25"/>
      <c r="H125" s="41"/>
    </row>
    <row r="126" spans="2:8" x14ac:dyDescent="0.6">
      <c r="B126" s="162"/>
      <c r="C126" s="54"/>
      <c r="D126" s="37"/>
      <c r="E126" s="22"/>
      <c r="F126" s="38"/>
      <c r="G126" s="25"/>
      <c r="H126" s="41"/>
    </row>
    <row r="127" spans="2:8" x14ac:dyDescent="0.6">
      <c r="B127" s="162"/>
      <c r="C127" s="54"/>
      <c r="D127" s="37"/>
      <c r="E127" s="22"/>
      <c r="F127" s="38"/>
      <c r="G127" s="25"/>
      <c r="H127" s="41"/>
    </row>
    <row r="128" spans="2:8" x14ac:dyDescent="0.6">
      <c r="B128" s="162"/>
      <c r="C128" s="54"/>
      <c r="D128" s="37"/>
      <c r="E128" s="22"/>
      <c r="F128" s="38"/>
      <c r="G128" s="25"/>
      <c r="H128" s="41"/>
    </row>
    <row r="129" spans="2:8" x14ac:dyDescent="0.6">
      <c r="B129" s="162"/>
      <c r="C129" s="54"/>
      <c r="D129" s="37"/>
      <c r="E129" s="22"/>
      <c r="F129" s="38"/>
      <c r="G129" s="25"/>
      <c r="H129" s="41"/>
    </row>
    <row r="130" spans="2:8" x14ac:dyDescent="0.6">
      <c r="B130" s="162"/>
      <c r="C130" s="54"/>
      <c r="D130" s="37"/>
      <c r="E130" s="22"/>
      <c r="F130" s="38"/>
      <c r="G130" s="25"/>
      <c r="H130" s="41"/>
    </row>
    <row r="131" spans="2:8" s="28" customFormat="1" ht="24.95" customHeight="1" x14ac:dyDescent="0.6">
      <c r="B131" s="93" t="str">
        <f>$B$10</f>
        <v>C7.3</v>
      </c>
      <c r="C131" s="30" t="s">
        <v>173</v>
      </c>
      <c r="D131" s="31"/>
      <c r="E131" s="32"/>
      <c r="F131" s="31"/>
      <c r="G131" s="33">
        <f>SUM(G75:G130)</f>
        <v>0</v>
      </c>
      <c r="H131" s="34"/>
    </row>
  </sheetData>
  <mergeCells count="11">
    <mergeCell ref="B70:F70"/>
    <mergeCell ref="G70:G73"/>
    <mergeCell ref="B71:F73"/>
    <mergeCell ref="E1:G1"/>
    <mergeCell ref="G4:G7"/>
    <mergeCell ref="B4:F4"/>
    <mergeCell ref="B5:F7"/>
    <mergeCell ref="B67:D67"/>
    <mergeCell ref="E67:G69"/>
    <mergeCell ref="B68:D68"/>
    <mergeCell ref="B69:D69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 alignWithMargins="0">
    <oddHeader xml:space="preserve">&amp;R&amp;"Arial,Bold Italic"
</oddHeader>
    <oddFooter xml:space="preserve">&amp;L&amp;"Arial,Bold"&amp;8_______________________________________________________________________________________________________________________
ZNT 4198/17T Standard Quotation Document Ver. 2019-09-02&amp;R&amp;"Arial,Bold"C&amp;P  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77"/>
  <dimension ref="B1:H77"/>
  <sheetViews>
    <sheetView view="pageBreakPreview" zoomScaleNormal="125" zoomScaleSheetLayoutView="100" zoomScalePageLayoutView="125" workbookViewId="0">
      <pane xSplit="4" ySplit="1" topLeftCell="E2" activePane="bottomRight" state="frozen"/>
      <selection pane="topRight" activeCell="E2" sqref="E1:E1048576"/>
      <selection pane="bottomLeft" activeCell="E2" sqref="E1:E1048576"/>
      <selection pane="bottomRight" activeCell="E2" sqref="E1:E1048576"/>
    </sheetView>
  </sheetViews>
  <sheetFormatPr defaultColWidth="8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8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3"/>
    </row>
    <row r="4" spans="2:8" x14ac:dyDescent="0.6">
      <c r="B4" s="376" t="s">
        <v>8</v>
      </c>
      <c r="C4" s="377"/>
      <c r="D4" s="377"/>
      <c r="E4" s="377"/>
      <c r="F4" s="377"/>
      <c r="G4" s="380" t="str">
        <f>"CHAPTER "&amp;B10</f>
        <v>CHAPTER C7.4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81"/>
      <c r="H5" s="8"/>
    </row>
    <row r="6" spans="2:8" ht="12.75" customHeight="1" x14ac:dyDescent="0.6">
      <c r="B6" s="369"/>
      <c r="C6" s="370"/>
      <c r="D6" s="370"/>
      <c r="E6" s="370"/>
      <c r="F6" s="370"/>
      <c r="G6" s="381"/>
      <c r="H6" s="8"/>
    </row>
    <row r="7" spans="2:8" s="9" customFormat="1" ht="7.5" customHeight="1" x14ac:dyDescent="0.6">
      <c r="B7" s="371"/>
      <c r="C7" s="372"/>
      <c r="D7" s="372"/>
      <c r="E7" s="372"/>
      <c r="F7" s="372"/>
      <c r="G7" s="382"/>
      <c r="H7" s="12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s="9" customFormat="1" x14ac:dyDescent="0.6">
      <c r="B9" s="88"/>
      <c r="C9" s="7"/>
      <c r="D9" s="96"/>
      <c r="E9" s="51"/>
      <c r="F9" s="51"/>
      <c r="G9" s="17" t="str">
        <f>IF(D9="","",E9*F9)</f>
        <v/>
      </c>
      <c r="H9" s="12"/>
    </row>
    <row r="10" spans="2:8" s="9" customFormat="1" ht="26" x14ac:dyDescent="0.6">
      <c r="B10" s="88" t="s">
        <v>2031</v>
      </c>
      <c r="C10" s="7" t="s">
        <v>2032</v>
      </c>
      <c r="D10" s="51"/>
      <c r="E10" s="51"/>
      <c r="F10" s="51"/>
      <c r="G10" s="17" t="str">
        <f>IF(D10="","",E10*F10)</f>
        <v/>
      </c>
      <c r="H10" s="12"/>
    </row>
    <row r="11" spans="2:8" s="9" customFormat="1" x14ac:dyDescent="0.6">
      <c r="B11" s="88"/>
      <c r="C11" s="7"/>
      <c r="D11" s="51"/>
      <c r="E11" s="51"/>
      <c r="F11" s="51"/>
      <c r="G11" s="17" t="str">
        <f>IF(D11="","",E11*F11)</f>
        <v/>
      </c>
      <c r="H11" s="12"/>
    </row>
    <row r="12" spans="2:8" ht="27.95" customHeight="1" x14ac:dyDescent="0.6">
      <c r="B12" s="67" t="s">
        <v>2033</v>
      </c>
      <c r="C12" s="360" t="s">
        <v>2034</v>
      </c>
      <c r="D12" s="15" t="s">
        <v>2035</v>
      </c>
      <c r="E12" s="15"/>
      <c r="F12" s="16"/>
      <c r="G12" s="17">
        <f>IF(D12="","",E12*F12)</f>
        <v>0</v>
      </c>
      <c r="H12" s="18"/>
    </row>
    <row r="13" spans="2:8" x14ac:dyDescent="0.6">
      <c r="B13" s="67"/>
      <c r="C13" s="35"/>
      <c r="D13" s="15"/>
      <c r="E13" s="15"/>
      <c r="F13" s="16"/>
      <c r="G13" s="17"/>
      <c r="H13" s="18"/>
    </row>
    <row r="14" spans="2:8" x14ac:dyDescent="0.6">
      <c r="B14" s="67"/>
      <c r="C14" s="35"/>
      <c r="D14" s="15"/>
      <c r="E14" s="15"/>
      <c r="F14" s="16"/>
      <c r="G14" s="17"/>
      <c r="H14" s="18"/>
    </row>
    <row r="15" spans="2:8" x14ac:dyDescent="0.6">
      <c r="B15" s="67"/>
      <c r="C15" s="35"/>
      <c r="D15" s="15"/>
      <c r="E15" s="15"/>
      <c r="F15" s="16"/>
      <c r="G15" s="17"/>
      <c r="H15" s="18"/>
    </row>
    <row r="16" spans="2:8" x14ac:dyDescent="0.6">
      <c r="B16" s="67"/>
      <c r="C16" s="35"/>
      <c r="D16" s="15"/>
      <c r="E16" s="15"/>
      <c r="F16" s="16"/>
      <c r="G16" s="17"/>
      <c r="H16" s="18"/>
    </row>
    <row r="17" spans="2:8" x14ac:dyDescent="0.6">
      <c r="B17" s="67"/>
      <c r="C17" s="35"/>
      <c r="D17" s="15"/>
      <c r="E17" s="15"/>
      <c r="F17" s="16"/>
      <c r="G17" s="17"/>
      <c r="H17" s="18"/>
    </row>
    <row r="18" spans="2:8" x14ac:dyDescent="0.6">
      <c r="B18" s="67"/>
      <c r="C18" s="35"/>
      <c r="D18" s="15"/>
      <c r="E18" s="15"/>
      <c r="F18" s="16"/>
      <c r="G18" s="17"/>
      <c r="H18" s="18"/>
    </row>
    <row r="19" spans="2:8" x14ac:dyDescent="0.6">
      <c r="B19" s="67"/>
      <c r="C19" s="35"/>
      <c r="D19" s="15"/>
      <c r="E19" s="15"/>
      <c r="F19" s="16"/>
      <c r="G19" s="17"/>
      <c r="H19" s="18"/>
    </row>
    <row r="20" spans="2:8" x14ac:dyDescent="0.6">
      <c r="B20" s="67"/>
      <c r="C20" s="35"/>
      <c r="D20" s="15"/>
      <c r="E20" s="15"/>
      <c r="F20" s="16"/>
      <c r="G20" s="17"/>
      <c r="H20" s="18"/>
    </row>
    <row r="21" spans="2:8" x14ac:dyDescent="0.6">
      <c r="B21" s="67"/>
      <c r="C21" s="35"/>
      <c r="D21" s="15"/>
      <c r="E21" s="15"/>
      <c r="F21" s="16"/>
      <c r="G21" s="17"/>
      <c r="H21" s="18"/>
    </row>
    <row r="22" spans="2:8" x14ac:dyDescent="0.6">
      <c r="B22" s="67"/>
      <c r="C22" s="35"/>
      <c r="D22" s="15"/>
      <c r="E22" s="15"/>
      <c r="F22" s="16"/>
      <c r="G22" s="17"/>
      <c r="H22" s="18"/>
    </row>
    <row r="23" spans="2:8" x14ac:dyDescent="0.6">
      <c r="B23" s="67"/>
      <c r="C23" s="35"/>
      <c r="D23" s="15"/>
      <c r="E23" s="15"/>
      <c r="F23" s="16"/>
      <c r="G23" s="17"/>
      <c r="H23" s="18"/>
    </row>
    <row r="24" spans="2:8" x14ac:dyDescent="0.6">
      <c r="B24" s="67"/>
      <c r="C24" s="35"/>
      <c r="D24" s="15"/>
      <c r="E24" s="15"/>
      <c r="F24" s="16"/>
      <c r="G24" s="17"/>
      <c r="H24" s="18"/>
    </row>
    <row r="25" spans="2:8" x14ac:dyDescent="0.6">
      <c r="B25" s="67"/>
      <c r="C25" s="35"/>
      <c r="D25" s="15"/>
      <c r="E25" s="15"/>
      <c r="F25" s="16"/>
      <c r="G25" s="17"/>
      <c r="H25" s="18"/>
    </row>
    <row r="26" spans="2:8" x14ac:dyDescent="0.6">
      <c r="B26" s="67"/>
      <c r="C26" s="35"/>
      <c r="D26" s="15"/>
      <c r="E26" s="15"/>
      <c r="F26" s="16"/>
      <c r="G26" s="17"/>
      <c r="H26" s="18"/>
    </row>
    <row r="27" spans="2:8" x14ac:dyDescent="0.6">
      <c r="B27" s="67"/>
      <c r="C27" s="35"/>
      <c r="D27" s="15"/>
      <c r="E27" s="15"/>
      <c r="F27" s="16"/>
      <c r="G27" s="17"/>
      <c r="H27" s="18"/>
    </row>
    <row r="28" spans="2:8" x14ac:dyDescent="0.6">
      <c r="B28" s="67"/>
      <c r="C28" s="35"/>
      <c r="D28" s="15"/>
      <c r="E28" s="15"/>
      <c r="F28" s="16"/>
      <c r="G28" s="17"/>
      <c r="H28" s="18"/>
    </row>
    <row r="29" spans="2:8" x14ac:dyDescent="0.6">
      <c r="B29" s="67"/>
      <c r="C29" s="35"/>
      <c r="D29" s="15"/>
      <c r="E29" s="15"/>
      <c r="F29" s="16"/>
      <c r="G29" s="17"/>
      <c r="H29" s="18"/>
    </row>
    <row r="30" spans="2:8" x14ac:dyDescent="0.6">
      <c r="B30" s="67"/>
      <c r="C30" s="35"/>
      <c r="D30" s="15"/>
      <c r="E30" s="15"/>
      <c r="F30" s="16"/>
      <c r="G30" s="17"/>
      <c r="H30" s="18"/>
    </row>
    <row r="31" spans="2:8" x14ac:dyDescent="0.6">
      <c r="B31" s="67"/>
      <c r="C31" s="35"/>
      <c r="D31" s="15"/>
      <c r="E31" s="15"/>
      <c r="F31" s="16"/>
      <c r="G31" s="17"/>
      <c r="H31" s="18"/>
    </row>
    <row r="32" spans="2:8" x14ac:dyDescent="0.6">
      <c r="B32" s="67"/>
      <c r="C32" s="35"/>
      <c r="D32" s="15"/>
      <c r="E32" s="15"/>
      <c r="F32" s="16"/>
      <c r="G32" s="17"/>
      <c r="H32" s="18"/>
    </row>
    <row r="33" spans="2:8" x14ac:dyDescent="0.6">
      <c r="B33" s="67"/>
      <c r="C33" s="35"/>
      <c r="D33" s="15"/>
      <c r="E33" s="15"/>
      <c r="F33" s="16"/>
      <c r="G33" s="17"/>
      <c r="H33" s="18"/>
    </row>
    <row r="34" spans="2:8" x14ac:dyDescent="0.6">
      <c r="B34" s="67"/>
      <c r="C34" s="35"/>
      <c r="D34" s="15"/>
      <c r="E34" s="15"/>
      <c r="F34" s="16"/>
      <c r="G34" s="17"/>
      <c r="H34" s="18"/>
    </row>
    <row r="35" spans="2:8" x14ac:dyDescent="0.6">
      <c r="B35" s="67"/>
      <c r="C35" s="35"/>
      <c r="D35" s="15"/>
      <c r="E35" s="15"/>
      <c r="F35" s="16"/>
      <c r="G35" s="17"/>
      <c r="H35" s="18"/>
    </row>
    <row r="36" spans="2:8" x14ac:dyDescent="0.6">
      <c r="B36" s="67"/>
      <c r="C36" s="35"/>
      <c r="D36" s="15"/>
      <c r="E36" s="15"/>
      <c r="F36" s="16"/>
      <c r="G36" s="17"/>
      <c r="H36" s="18"/>
    </row>
    <row r="37" spans="2:8" x14ac:dyDescent="0.6">
      <c r="B37" s="67"/>
      <c r="C37" s="35"/>
      <c r="D37" s="15"/>
      <c r="E37" s="15"/>
      <c r="F37" s="16"/>
      <c r="G37" s="17"/>
      <c r="H37" s="18"/>
    </row>
    <row r="38" spans="2:8" x14ac:dyDescent="0.6">
      <c r="B38" s="67"/>
      <c r="C38" s="35"/>
      <c r="D38" s="15"/>
      <c r="E38" s="15"/>
      <c r="F38" s="16"/>
      <c r="G38" s="17"/>
      <c r="H38" s="18"/>
    </row>
    <row r="39" spans="2:8" x14ac:dyDescent="0.6">
      <c r="B39" s="67"/>
      <c r="C39" s="35"/>
      <c r="D39" s="15"/>
      <c r="E39" s="15"/>
      <c r="F39" s="16"/>
      <c r="G39" s="17"/>
      <c r="H39" s="18"/>
    </row>
    <row r="40" spans="2:8" x14ac:dyDescent="0.6">
      <c r="B40" s="67"/>
      <c r="C40" s="35"/>
      <c r="D40" s="15"/>
      <c r="E40" s="15"/>
      <c r="F40" s="16"/>
      <c r="G40" s="17"/>
      <c r="H40" s="18"/>
    </row>
    <row r="41" spans="2:8" x14ac:dyDescent="0.6">
      <c r="B41" s="67"/>
      <c r="C41" s="35"/>
      <c r="D41" s="15"/>
      <c r="E41" s="15"/>
      <c r="F41" s="16"/>
      <c r="G41" s="17"/>
      <c r="H41" s="18"/>
    </row>
    <row r="42" spans="2:8" x14ac:dyDescent="0.6">
      <c r="B42" s="67"/>
      <c r="C42" s="35"/>
      <c r="D42" s="15"/>
      <c r="E42" s="15"/>
      <c r="F42" s="16"/>
      <c r="G42" s="17"/>
      <c r="H42" s="18"/>
    </row>
    <row r="43" spans="2:8" x14ac:dyDescent="0.6">
      <c r="B43" s="67"/>
      <c r="C43" s="35"/>
      <c r="D43" s="15"/>
      <c r="E43" s="15"/>
      <c r="F43" s="16"/>
      <c r="G43" s="17"/>
      <c r="H43" s="18"/>
    </row>
    <row r="44" spans="2:8" x14ac:dyDescent="0.6">
      <c r="B44" s="67"/>
      <c r="C44" s="35"/>
      <c r="D44" s="15"/>
      <c r="E44" s="15"/>
      <c r="F44" s="16"/>
      <c r="G44" s="17"/>
      <c r="H44" s="18"/>
    </row>
    <row r="45" spans="2:8" x14ac:dyDescent="0.6">
      <c r="B45" s="67"/>
      <c r="C45" s="35"/>
      <c r="D45" s="15"/>
      <c r="E45" s="15"/>
      <c r="F45" s="16"/>
      <c r="G45" s="17"/>
      <c r="H45" s="18"/>
    </row>
    <row r="46" spans="2:8" x14ac:dyDescent="0.6">
      <c r="B46" s="67"/>
      <c r="C46" s="35"/>
      <c r="D46" s="15"/>
      <c r="E46" s="15"/>
      <c r="F46" s="16"/>
      <c r="G46" s="17"/>
      <c r="H46" s="18"/>
    </row>
    <row r="47" spans="2:8" x14ac:dyDescent="0.6">
      <c r="B47" s="67"/>
      <c r="C47" s="35"/>
      <c r="D47" s="15"/>
      <c r="E47" s="15"/>
      <c r="F47" s="16"/>
      <c r="G47" s="17"/>
      <c r="H47" s="18"/>
    </row>
    <row r="48" spans="2:8" x14ac:dyDescent="0.6">
      <c r="B48" s="67"/>
      <c r="C48" s="35"/>
      <c r="D48" s="15"/>
      <c r="E48" s="15"/>
      <c r="F48" s="16"/>
      <c r="G48" s="17"/>
      <c r="H48" s="18"/>
    </row>
    <row r="49" spans="2:8" x14ac:dyDescent="0.6">
      <c r="B49" s="67"/>
      <c r="C49" s="35"/>
      <c r="D49" s="15"/>
      <c r="E49" s="15"/>
      <c r="F49" s="16"/>
      <c r="G49" s="17"/>
      <c r="H49" s="18"/>
    </row>
    <row r="50" spans="2:8" x14ac:dyDescent="0.6">
      <c r="B50" s="67"/>
      <c r="C50" s="35"/>
      <c r="D50" s="15"/>
      <c r="E50" s="15"/>
      <c r="F50" s="16"/>
      <c r="G50" s="17"/>
      <c r="H50" s="18"/>
    </row>
    <row r="51" spans="2:8" x14ac:dyDescent="0.6">
      <c r="B51" s="67"/>
      <c r="C51" s="35"/>
      <c r="D51" s="15"/>
      <c r="E51" s="15"/>
      <c r="F51" s="16"/>
      <c r="G51" s="17"/>
      <c r="H51" s="18"/>
    </row>
    <row r="52" spans="2:8" x14ac:dyDescent="0.6">
      <c r="B52" s="67"/>
      <c r="C52" s="35"/>
      <c r="D52" s="15"/>
      <c r="E52" s="15"/>
      <c r="F52" s="16"/>
      <c r="G52" s="17"/>
      <c r="H52" s="18"/>
    </row>
    <row r="53" spans="2:8" x14ac:dyDescent="0.6">
      <c r="B53" s="67"/>
      <c r="C53" s="35"/>
      <c r="D53" s="15"/>
      <c r="E53" s="15"/>
      <c r="F53" s="16"/>
      <c r="G53" s="17"/>
      <c r="H53" s="18"/>
    </row>
    <row r="54" spans="2:8" x14ac:dyDescent="0.6">
      <c r="B54" s="67"/>
      <c r="C54" s="35"/>
      <c r="D54" s="15"/>
      <c r="E54" s="15"/>
      <c r="F54" s="16"/>
      <c r="G54" s="17"/>
      <c r="H54" s="18"/>
    </row>
    <row r="55" spans="2:8" x14ac:dyDescent="0.6">
      <c r="B55" s="67"/>
      <c r="C55" s="35"/>
      <c r="D55" s="15"/>
      <c r="E55" s="15"/>
      <c r="F55" s="16"/>
      <c r="G55" s="17"/>
      <c r="H55" s="18"/>
    </row>
    <row r="56" spans="2:8" x14ac:dyDescent="0.6">
      <c r="B56" s="67"/>
      <c r="C56" s="35"/>
      <c r="D56" s="15"/>
      <c r="E56" s="15"/>
      <c r="F56" s="16"/>
      <c r="G56" s="17"/>
      <c r="H56" s="18"/>
    </row>
    <row r="57" spans="2:8" x14ac:dyDescent="0.6">
      <c r="B57" s="67"/>
      <c r="C57" s="35"/>
      <c r="D57" s="15"/>
      <c r="E57" s="15"/>
      <c r="F57" s="16"/>
      <c r="G57" s="17"/>
      <c r="H57" s="18"/>
    </row>
    <row r="58" spans="2:8" x14ac:dyDescent="0.6">
      <c r="B58" s="67"/>
      <c r="C58" s="35"/>
      <c r="D58" s="15"/>
      <c r="E58" s="15"/>
      <c r="F58" s="16"/>
      <c r="G58" s="17"/>
      <c r="H58" s="18"/>
    </row>
    <row r="59" spans="2:8" x14ac:dyDescent="0.6">
      <c r="B59" s="67"/>
      <c r="C59" s="35"/>
      <c r="D59" s="15"/>
      <c r="E59" s="15"/>
      <c r="F59" s="16"/>
      <c r="G59" s="17"/>
      <c r="H59" s="18"/>
    </row>
    <row r="60" spans="2:8" x14ac:dyDescent="0.6">
      <c r="B60" s="67"/>
      <c r="C60" s="35"/>
      <c r="D60" s="15"/>
      <c r="E60" s="15"/>
      <c r="F60" s="16"/>
      <c r="G60" s="17"/>
      <c r="H60" s="18"/>
    </row>
    <row r="61" spans="2:8" x14ac:dyDescent="0.6">
      <c r="B61" s="88"/>
      <c r="C61" s="176"/>
      <c r="D61" s="76"/>
      <c r="E61" s="15"/>
      <c r="F61" s="16"/>
      <c r="G61" s="17" t="str">
        <f t="shared" ref="G61:G76" si="0">IF(D61="","",E61*F61)</f>
        <v/>
      </c>
      <c r="H61" s="18"/>
    </row>
    <row r="62" spans="2:8" x14ac:dyDescent="0.6">
      <c r="B62" s="88"/>
      <c r="C62" s="176"/>
      <c r="D62" s="76"/>
      <c r="E62" s="15"/>
      <c r="F62" s="16"/>
      <c r="G62" s="17" t="str">
        <f t="shared" si="0"/>
        <v/>
      </c>
      <c r="H62" s="18"/>
    </row>
    <row r="63" spans="2:8" x14ac:dyDescent="0.6">
      <c r="B63" s="88"/>
      <c r="C63" s="176"/>
      <c r="D63" s="76"/>
      <c r="E63" s="15"/>
      <c r="F63" s="16"/>
      <c r="G63" s="17" t="str">
        <f t="shared" si="0"/>
        <v/>
      </c>
      <c r="H63" s="18"/>
    </row>
    <row r="64" spans="2:8" x14ac:dyDescent="0.6">
      <c r="B64" s="88"/>
      <c r="C64" s="176"/>
      <c r="D64" s="76"/>
      <c r="E64" s="15"/>
      <c r="F64" s="16"/>
      <c r="G64" s="17" t="str">
        <f t="shared" si="0"/>
        <v/>
      </c>
      <c r="H64" s="18"/>
    </row>
    <row r="65" spans="2:8" x14ac:dyDescent="0.6">
      <c r="B65" s="88"/>
      <c r="C65" s="176"/>
      <c r="D65" s="76"/>
      <c r="E65" s="15"/>
      <c r="F65" s="16"/>
      <c r="G65" s="17" t="str">
        <f t="shared" si="0"/>
        <v/>
      </c>
      <c r="H65" s="18"/>
    </row>
    <row r="66" spans="2:8" x14ac:dyDescent="0.6">
      <c r="B66" s="88"/>
      <c r="C66" s="176"/>
      <c r="D66" s="76"/>
      <c r="E66" s="15"/>
      <c r="F66" s="16"/>
      <c r="G66" s="17" t="str">
        <f t="shared" si="0"/>
        <v/>
      </c>
      <c r="H66" s="18"/>
    </row>
    <row r="67" spans="2:8" x14ac:dyDescent="0.6">
      <c r="B67" s="88"/>
      <c r="C67" s="176"/>
      <c r="D67" s="76"/>
      <c r="E67" s="15"/>
      <c r="F67" s="16"/>
      <c r="G67" s="17" t="str">
        <f t="shared" si="0"/>
        <v/>
      </c>
      <c r="H67" s="18"/>
    </row>
    <row r="68" spans="2:8" x14ac:dyDescent="0.6">
      <c r="B68" s="88"/>
      <c r="C68" s="176"/>
      <c r="D68" s="76"/>
      <c r="E68" s="15"/>
      <c r="F68" s="16"/>
      <c r="G68" s="17" t="str">
        <f t="shared" si="0"/>
        <v/>
      </c>
      <c r="H68" s="18"/>
    </row>
    <row r="69" spans="2:8" x14ac:dyDescent="0.6">
      <c r="B69" s="88"/>
      <c r="C69" s="176"/>
      <c r="D69" s="76"/>
      <c r="E69" s="15"/>
      <c r="F69" s="16"/>
      <c r="G69" s="17" t="str">
        <f t="shared" si="0"/>
        <v/>
      </c>
      <c r="H69" s="18"/>
    </row>
    <row r="70" spans="2:8" x14ac:dyDescent="0.6">
      <c r="B70" s="88"/>
      <c r="C70" s="176"/>
      <c r="D70" s="76"/>
      <c r="E70" s="15"/>
      <c r="F70" s="16"/>
      <c r="G70" s="17" t="str">
        <f t="shared" si="0"/>
        <v/>
      </c>
      <c r="H70" s="18"/>
    </row>
    <row r="71" spans="2:8" x14ac:dyDescent="0.6">
      <c r="B71" s="88"/>
      <c r="C71" s="176"/>
      <c r="D71" s="76"/>
      <c r="E71" s="15"/>
      <c r="F71" s="16"/>
      <c r="G71" s="17" t="str">
        <f t="shared" si="0"/>
        <v/>
      </c>
      <c r="H71" s="18"/>
    </row>
    <row r="72" spans="2:8" x14ac:dyDescent="0.6">
      <c r="B72" s="88"/>
      <c r="C72" s="176"/>
      <c r="D72" s="76"/>
      <c r="E72" s="15"/>
      <c r="F72" s="16"/>
      <c r="G72" s="17" t="str">
        <f t="shared" si="0"/>
        <v/>
      </c>
      <c r="H72" s="18"/>
    </row>
    <row r="73" spans="2:8" x14ac:dyDescent="0.6">
      <c r="B73" s="88"/>
      <c r="C73" s="176"/>
      <c r="D73" s="76"/>
      <c r="E73" s="15"/>
      <c r="F73" s="16"/>
      <c r="G73" s="17" t="str">
        <f t="shared" si="0"/>
        <v/>
      </c>
      <c r="H73" s="18"/>
    </row>
    <row r="74" spans="2:8" x14ac:dyDescent="0.6">
      <c r="B74" s="88"/>
      <c r="C74" s="176"/>
      <c r="D74" s="76"/>
      <c r="E74" s="15"/>
      <c r="F74" s="16"/>
      <c r="G74" s="17" t="str">
        <f t="shared" si="0"/>
        <v/>
      </c>
      <c r="H74" s="18"/>
    </row>
    <row r="75" spans="2:8" x14ac:dyDescent="0.6">
      <c r="B75" s="88"/>
      <c r="C75" s="176"/>
      <c r="D75" s="76"/>
      <c r="E75" s="15"/>
      <c r="F75" s="16"/>
      <c r="G75" s="17" t="str">
        <f t="shared" si="0"/>
        <v/>
      </c>
      <c r="H75" s="18"/>
    </row>
    <row r="76" spans="2:8" x14ac:dyDescent="0.6">
      <c r="B76" s="88"/>
      <c r="C76" s="176"/>
      <c r="D76" s="76"/>
      <c r="E76" s="15"/>
      <c r="F76" s="16"/>
      <c r="G76" s="17" t="str">
        <f t="shared" si="0"/>
        <v/>
      </c>
      <c r="H76" s="18"/>
    </row>
    <row r="77" spans="2:8" s="28" customFormat="1" ht="24.95" customHeight="1" x14ac:dyDescent="0.6">
      <c r="B77" s="93" t="str">
        <f>$B$10</f>
        <v>C7.4</v>
      </c>
      <c r="C77" s="30" t="s">
        <v>173</v>
      </c>
      <c r="D77" s="31"/>
      <c r="E77" s="32"/>
      <c r="F77" s="31"/>
      <c r="G77" s="33">
        <f>SUM(G9:G76)</f>
        <v>0</v>
      </c>
      <c r="H77" s="34"/>
    </row>
  </sheetData>
  <mergeCells count="4">
    <mergeCell ref="E1:G1"/>
    <mergeCell ref="G4:G7"/>
    <mergeCell ref="B4:F4"/>
    <mergeCell ref="B5:F7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 alignWithMargins="0">
    <oddHeader xml:space="preserve">&amp;R&amp;"Arial,Bold Italic"
</oddHeader>
    <oddFooter xml:space="preserve">&amp;L&amp;"Arial,Bold"&amp;8_______________________________________________________________________________________________________________________
ZNT 4198/17T Standard Quotation Document Ver. 2019-09-02&amp;R&amp;"Arial,Bold"C&amp;P   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78"/>
  <dimension ref="B1:H79"/>
  <sheetViews>
    <sheetView view="pageBreakPreview" zoomScaleNormal="125" zoomScaleSheetLayoutView="100" zoomScalePageLayoutView="125" workbookViewId="0">
      <pane xSplit="4" ySplit="1" topLeftCell="E2" activePane="bottomRight" state="frozen"/>
      <selection pane="topRight" activeCell="E2" sqref="E1:E1048576"/>
      <selection pane="bottomLeft" activeCell="E2" sqref="E1:E1048576"/>
      <selection pane="bottomRight" activeCell="E2" sqref="E1:E1048576"/>
    </sheetView>
  </sheetViews>
  <sheetFormatPr defaultColWidth="8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8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3"/>
    </row>
    <row r="4" spans="2:8" x14ac:dyDescent="0.6">
      <c r="B4" s="376" t="s">
        <v>8</v>
      </c>
      <c r="C4" s="377"/>
      <c r="D4" s="377"/>
      <c r="E4" s="377"/>
      <c r="F4" s="377"/>
      <c r="G4" s="380" t="str">
        <f>"CHAPTER "&amp;B10</f>
        <v>CHAPTER C7.5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81"/>
      <c r="H5" s="8"/>
    </row>
    <row r="6" spans="2:8" ht="12.75" customHeight="1" x14ac:dyDescent="0.6">
      <c r="B6" s="369"/>
      <c r="C6" s="370"/>
      <c r="D6" s="370"/>
      <c r="E6" s="370"/>
      <c r="F6" s="370"/>
      <c r="G6" s="381"/>
      <c r="H6" s="8"/>
    </row>
    <row r="7" spans="2:8" s="9" customFormat="1" ht="7.5" customHeight="1" x14ac:dyDescent="0.6">
      <c r="B7" s="371"/>
      <c r="C7" s="372"/>
      <c r="D7" s="372"/>
      <c r="E7" s="372"/>
      <c r="F7" s="372"/>
      <c r="G7" s="382"/>
      <c r="H7" s="12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s="9" customFormat="1" x14ac:dyDescent="0.6">
      <c r="B9" s="163"/>
      <c r="C9" s="7"/>
      <c r="D9" s="96"/>
      <c r="E9" s="51"/>
      <c r="F9" s="51"/>
      <c r="G9" s="17" t="str">
        <f>IF(D9="","",E9*F9)</f>
        <v/>
      </c>
      <c r="H9" s="12"/>
    </row>
    <row r="10" spans="2:8" s="9" customFormat="1" x14ac:dyDescent="0.6">
      <c r="B10" s="163" t="s">
        <v>2036</v>
      </c>
      <c r="C10" s="7" t="s">
        <v>2037</v>
      </c>
      <c r="D10" s="51"/>
      <c r="E10" s="51"/>
      <c r="F10" s="51"/>
      <c r="G10" s="17" t="str">
        <f>IF(D10="","",E10*F10)</f>
        <v/>
      </c>
      <c r="H10" s="12"/>
    </row>
    <row r="11" spans="2:8" s="9" customFormat="1" x14ac:dyDescent="0.6">
      <c r="B11" s="163"/>
      <c r="C11" s="7"/>
      <c r="D11" s="51"/>
      <c r="E11" s="51"/>
      <c r="F11" s="51"/>
      <c r="G11" s="17" t="str">
        <f>IF(D11="","",E11*F11)</f>
        <v/>
      </c>
      <c r="H11" s="12"/>
    </row>
    <row r="12" spans="2:8" ht="15.5" x14ac:dyDescent="0.6">
      <c r="B12" s="158" t="s">
        <v>2038</v>
      </c>
      <c r="C12" s="360" t="s">
        <v>2039</v>
      </c>
      <c r="D12" s="15" t="s">
        <v>172</v>
      </c>
      <c r="E12" s="15"/>
      <c r="F12" s="16"/>
      <c r="G12" s="17">
        <f>IF(D12="","",E12*F12)</f>
        <v>0</v>
      </c>
      <c r="H12" s="18"/>
    </row>
    <row r="13" spans="2:8" x14ac:dyDescent="0.6">
      <c r="B13" s="158"/>
      <c r="C13" s="35"/>
      <c r="D13" s="15"/>
      <c r="E13" s="15"/>
      <c r="F13" s="16"/>
      <c r="G13" s="17"/>
      <c r="H13" s="18"/>
    </row>
    <row r="14" spans="2:8" x14ac:dyDescent="0.6">
      <c r="B14" s="158"/>
      <c r="C14" s="35"/>
      <c r="D14" s="15"/>
      <c r="E14" s="15"/>
      <c r="F14" s="16"/>
      <c r="G14" s="17"/>
      <c r="H14" s="18"/>
    </row>
    <row r="15" spans="2:8" x14ac:dyDescent="0.6">
      <c r="B15" s="158"/>
      <c r="C15" s="35"/>
      <c r="D15" s="15"/>
      <c r="E15" s="15"/>
      <c r="F15" s="16"/>
      <c r="G15" s="17"/>
      <c r="H15" s="18"/>
    </row>
    <row r="16" spans="2:8" x14ac:dyDescent="0.6">
      <c r="B16" s="158"/>
      <c r="C16" s="35"/>
      <c r="D16" s="15"/>
      <c r="E16" s="15"/>
      <c r="F16" s="16"/>
      <c r="G16" s="17"/>
      <c r="H16" s="18"/>
    </row>
    <row r="17" spans="2:8" x14ac:dyDescent="0.6">
      <c r="B17" s="158"/>
      <c r="C17" s="35"/>
      <c r="D17" s="15"/>
      <c r="E17" s="15"/>
      <c r="F17" s="16"/>
      <c r="G17" s="17"/>
      <c r="H17" s="18"/>
    </row>
    <row r="18" spans="2:8" x14ac:dyDescent="0.6">
      <c r="B18" s="158"/>
      <c r="C18" s="35"/>
      <c r="D18" s="15"/>
      <c r="E18" s="15"/>
      <c r="F18" s="16"/>
      <c r="G18" s="17"/>
      <c r="H18" s="18"/>
    </row>
    <row r="19" spans="2:8" x14ac:dyDescent="0.6">
      <c r="B19" s="158"/>
      <c r="C19" s="35"/>
      <c r="D19" s="15"/>
      <c r="E19" s="15"/>
      <c r="F19" s="16"/>
      <c r="G19" s="17"/>
      <c r="H19" s="18"/>
    </row>
    <row r="20" spans="2:8" x14ac:dyDescent="0.6">
      <c r="B20" s="158"/>
      <c r="C20" s="35"/>
      <c r="D20" s="15"/>
      <c r="E20" s="15"/>
      <c r="F20" s="16"/>
      <c r="G20" s="17"/>
      <c r="H20" s="18"/>
    </row>
    <row r="21" spans="2:8" x14ac:dyDescent="0.6">
      <c r="B21" s="158"/>
      <c r="C21" s="35"/>
      <c r="D21" s="15"/>
      <c r="E21" s="15"/>
      <c r="F21" s="16"/>
      <c r="G21" s="17"/>
      <c r="H21" s="18"/>
    </row>
    <row r="22" spans="2:8" x14ac:dyDescent="0.6">
      <c r="B22" s="158"/>
      <c r="C22" s="35"/>
      <c r="D22" s="15"/>
      <c r="E22" s="15"/>
      <c r="F22" s="16"/>
      <c r="G22" s="17"/>
      <c r="H22" s="18"/>
    </row>
    <row r="23" spans="2:8" x14ac:dyDescent="0.6">
      <c r="B23" s="158"/>
      <c r="C23" s="35"/>
      <c r="D23" s="15"/>
      <c r="E23" s="15"/>
      <c r="F23" s="16"/>
      <c r="G23" s="17"/>
      <c r="H23" s="18"/>
    </row>
    <row r="24" spans="2:8" x14ac:dyDescent="0.6">
      <c r="B24" s="158"/>
      <c r="C24" s="35"/>
      <c r="D24" s="15"/>
      <c r="E24" s="15"/>
      <c r="F24" s="16"/>
      <c r="G24" s="17"/>
      <c r="H24" s="18"/>
    </row>
    <row r="25" spans="2:8" x14ac:dyDescent="0.6">
      <c r="B25" s="158"/>
      <c r="C25" s="35"/>
      <c r="D25" s="15"/>
      <c r="E25" s="15"/>
      <c r="F25" s="16"/>
      <c r="G25" s="17"/>
      <c r="H25" s="18"/>
    </row>
    <row r="26" spans="2:8" x14ac:dyDescent="0.6">
      <c r="B26" s="158"/>
      <c r="C26" s="35"/>
      <c r="D26" s="15"/>
      <c r="E26" s="15"/>
      <c r="F26" s="16"/>
      <c r="G26" s="17"/>
      <c r="H26" s="18"/>
    </row>
    <row r="27" spans="2:8" x14ac:dyDescent="0.6">
      <c r="B27" s="158"/>
      <c r="C27" s="35"/>
      <c r="D27" s="15"/>
      <c r="E27" s="15"/>
      <c r="F27" s="16"/>
      <c r="G27" s="17"/>
      <c r="H27" s="18"/>
    </row>
    <row r="28" spans="2:8" x14ac:dyDescent="0.6">
      <c r="B28" s="158"/>
      <c r="C28" s="35"/>
      <c r="D28" s="15"/>
      <c r="E28" s="15"/>
      <c r="F28" s="16"/>
      <c r="G28" s="17"/>
      <c r="H28" s="18"/>
    </row>
    <row r="29" spans="2:8" x14ac:dyDescent="0.6">
      <c r="B29" s="158"/>
      <c r="C29" s="35"/>
      <c r="D29" s="15"/>
      <c r="E29" s="15"/>
      <c r="F29" s="16"/>
      <c r="G29" s="17"/>
      <c r="H29" s="18"/>
    </row>
    <row r="30" spans="2:8" x14ac:dyDescent="0.6">
      <c r="B30" s="158"/>
      <c r="C30" s="35"/>
      <c r="D30" s="15"/>
      <c r="E30" s="15"/>
      <c r="F30" s="16"/>
      <c r="G30" s="17"/>
      <c r="H30" s="18"/>
    </row>
    <row r="31" spans="2:8" x14ac:dyDescent="0.6">
      <c r="B31" s="158"/>
      <c r="C31" s="35"/>
      <c r="D31" s="15"/>
      <c r="E31" s="15"/>
      <c r="F31" s="16"/>
      <c r="G31" s="17"/>
      <c r="H31" s="18"/>
    </row>
    <row r="32" spans="2:8" x14ac:dyDescent="0.6">
      <c r="B32" s="158"/>
      <c r="C32" s="35"/>
      <c r="D32" s="15"/>
      <c r="E32" s="15"/>
      <c r="F32" s="16"/>
      <c r="G32" s="17"/>
      <c r="H32" s="18"/>
    </row>
    <row r="33" spans="2:8" x14ac:dyDescent="0.6">
      <c r="B33" s="158"/>
      <c r="C33" s="35"/>
      <c r="D33" s="15"/>
      <c r="E33" s="15"/>
      <c r="F33" s="16"/>
      <c r="G33" s="17"/>
      <c r="H33" s="18"/>
    </row>
    <row r="34" spans="2:8" x14ac:dyDescent="0.6">
      <c r="B34" s="158"/>
      <c r="C34" s="35"/>
      <c r="D34" s="15"/>
      <c r="E34" s="15"/>
      <c r="F34" s="16"/>
      <c r="G34" s="17"/>
      <c r="H34" s="18"/>
    </row>
    <row r="35" spans="2:8" x14ac:dyDescent="0.6">
      <c r="B35" s="158"/>
      <c r="C35" s="35"/>
      <c r="D35" s="15"/>
      <c r="E35" s="15"/>
      <c r="F35" s="16"/>
      <c r="G35" s="17"/>
      <c r="H35" s="18"/>
    </row>
    <row r="36" spans="2:8" x14ac:dyDescent="0.6">
      <c r="B36" s="158"/>
      <c r="C36" s="35"/>
      <c r="D36" s="15"/>
      <c r="E36" s="15"/>
      <c r="F36" s="16"/>
      <c r="G36" s="17"/>
      <c r="H36" s="18"/>
    </row>
    <row r="37" spans="2:8" x14ac:dyDescent="0.6">
      <c r="B37" s="158"/>
      <c r="C37" s="35"/>
      <c r="D37" s="15"/>
      <c r="E37" s="15"/>
      <c r="F37" s="16"/>
      <c r="G37" s="17"/>
      <c r="H37" s="18"/>
    </row>
    <row r="38" spans="2:8" x14ac:dyDescent="0.6">
      <c r="B38" s="158"/>
      <c r="C38" s="35"/>
      <c r="D38" s="15"/>
      <c r="E38" s="15"/>
      <c r="F38" s="16"/>
      <c r="G38" s="17"/>
      <c r="H38" s="18"/>
    </row>
    <row r="39" spans="2:8" x14ac:dyDescent="0.6">
      <c r="B39" s="158"/>
      <c r="C39" s="35"/>
      <c r="D39" s="15"/>
      <c r="E39" s="15"/>
      <c r="F39" s="16"/>
      <c r="G39" s="17"/>
      <c r="H39" s="18"/>
    </row>
    <row r="40" spans="2:8" x14ac:dyDescent="0.6">
      <c r="B40" s="158"/>
      <c r="C40" s="35"/>
      <c r="D40" s="15"/>
      <c r="E40" s="15"/>
      <c r="F40" s="16"/>
      <c r="G40" s="17"/>
      <c r="H40" s="18"/>
    </row>
    <row r="41" spans="2:8" x14ac:dyDescent="0.6">
      <c r="B41" s="158"/>
      <c r="C41" s="35"/>
      <c r="D41" s="15"/>
      <c r="E41" s="15"/>
      <c r="F41" s="16"/>
      <c r="G41" s="17"/>
      <c r="H41" s="18"/>
    </row>
    <row r="42" spans="2:8" x14ac:dyDescent="0.6">
      <c r="B42" s="158"/>
      <c r="C42" s="35"/>
      <c r="D42" s="15"/>
      <c r="E42" s="15"/>
      <c r="F42" s="16"/>
      <c r="G42" s="17"/>
      <c r="H42" s="18"/>
    </row>
    <row r="43" spans="2:8" x14ac:dyDescent="0.6">
      <c r="B43" s="158"/>
      <c r="C43" s="35"/>
      <c r="D43" s="15"/>
      <c r="E43" s="15"/>
      <c r="F43" s="16"/>
      <c r="G43" s="17"/>
      <c r="H43" s="18"/>
    </row>
    <row r="44" spans="2:8" x14ac:dyDescent="0.6">
      <c r="B44" s="158"/>
      <c r="C44" s="35"/>
      <c r="D44" s="15"/>
      <c r="E44" s="15"/>
      <c r="F44" s="16"/>
      <c r="G44" s="17"/>
      <c r="H44" s="18"/>
    </row>
    <row r="45" spans="2:8" x14ac:dyDescent="0.6">
      <c r="B45" s="158"/>
      <c r="C45" s="35"/>
      <c r="D45" s="15"/>
      <c r="E45" s="15"/>
      <c r="F45" s="16"/>
      <c r="G45" s="17"/>
      <c r="H45" s="18"/>
    </row>
    <row r="46" spans="2:8" x14ac:dyDescent="0.6">
      <c r="B46" s="158"/>
      <c r="C46" s="35"/>
      <c r="D46" s="15"/>
      <c r="E46" s="15"/>
      <c r="F46" s="16"/>
      <c r="G46" s="17"/>
      <c r="H46" s="18"/>
    </row>
    <row r="47" spans="2:8" x14ac:dyDescent="0.6">
      <c r="B47" s="158"/>
      <c r="C47" s="35"/>
      <c r="D47" s="15"/>
      <c r="E47" s="15"/>
      <c r="F47" s="16"/>
      <c r="G47" s="17"/>
      <c r="H47" s="18"/>
    </row>
    <row r="48" spans="2:8" x14ac:dyDescent="0.6">
      <c r="B48" s="158"/>
      <c r="C48" s="35"/>
      <c r="D48" s="15"/>
      <c r="E48" s="15"/>
      <c r="F48" s="16"/>
      <c r="G48" s="17"/>
      <c r="H48" s="18"/>
    </row>
    <row r="49" spans="2:8" x14ac:dyDescent="0.6">
      <c r="B49" s="158"/>
      <c r="C49" s="35"/>
      <c r="D49" s="15"/>
      <c r="E49" s="15"/>
      <c r="F49" s="16"/>
      <c r="G49" s="17"/>
      <c r="H49" s="18"/>
    </row>
    <row r="50" spans="2:8" x14ac:dyDescent="0.6">
      <c r="B50" s="158"/>
      <c r="C50" s="35"/>
      <c r="D50" s="15"/>
      <c r="E50" s="15"/>
      <c r="F50" s="16"/>
      <c r="G50" s="17"/>
      <c r="H50" s="18"/>
    </row>
    <row r="51" spans="2:8" x14ac:dyDescent="0.6">
      <c r="B51" s="158"/>
      <c r="C51" s="35"/>
      <c r="D51" s="15"/>
      <c r="E51" s="15"/>
      <c r="F51" s="16"/>
      <c r="G51" s="17"/>
      <c r="H51" s="18"/>
    </row>
    <row r="52" spans="2:8" x14ac:dyDescent="0.6">
      <c r="B52" s="158"/>
      <c r="C52" s="35"/>
      <c r="D52" s="15"/>
      <c r="E52" s="15"/>
      <c r="F52" s="16"/>
      <c r="G52" s="17"/>
      <c r="H52" s="18"/>
    </row>
    <row r="53" spans="2:8" x14ac:dyDescent="0.6">
      <c r="B53" s="158"/>
      <c r="C53" s="35"/>
      <c r="D53" s="15"/>
      <c r="E53" s="15"/>
      <c r="F53" s="16"/>
      <c r="G53" s="17"/>
      <c r="H53" s="18"/>
    </row>
    <row r="54" spans="2:8" x14ac:dyDescent="0.6">
      <c r="B54" s="158"/>
      <c r="C54" s="35"/>
      <c r="D54" s="15"/>
      <c r="E54" s="15"/>
      <c r="F54" s="16"/>
      <c r="G54" s="17"/>
      <c r="H54" s="18"/>
    </row>
    <row r="55" spans="2:8" x14ac:dyDescent="0.6">
      <c r="B55" s="158"/>
      <c r="C55" s="35"/>
      <c r="D55" s="15"/>
      <c r="E55" s="15"/>
      <c r="F55" s="16"/>
      <c r="G55" s="17"/>
      <c r="H55" s="18"/>
    </row>
    <row r="56" spans="2:8" x14ac:dyDescent="0.6">
      <c r="B56" s="158"/>
      <c r="C56" s="35"/>
      <c r="D56" s="15"/>
      <c r="E56" s="15"/>
      <c r="F56" s="16"/>
      <c r="G56" s="17"/>
      <c r="H56" s="18"/>
    </row>
    <row r="57" spans="2:8" x14ac:dyDescent="0.6">
      <c r="B57" s="158"/>
      <c r="C57" s="35"/>
      <c r="D57" s="15"/>
      <c r="E57" s="15"/>
      <c r="F57" s="16"/>
      <c r="G57" s="17"/>
      <c r="H57" s="18"/>
    </row>
    <row r="58" spans="2:8" x14ac:dyDescent="0.6">
      <c r="B58" s="158"/>
      <c r="C58" s="35"/>
      <c r="D58" s="15"/>
      <c r="E58" s="15"/>
      <c r="F58" s="16"/>
      <c r="G58" s="17"/>
      <c r="H58" s="18"/>
    </row>
    <row r="59" spans="2:8" x14ac:dyDescent="0.6">
      <c r="B59" s="158"/>
      <c r="C59" s="35"/>
      <c r="D59" s="15"/>
      <c r="E59" s="15"/>
      <c r="F59" s="16"/>
      <c r="G59" s="17"/>
      <c r="H59" s="18"/>
    </row>
    <row r="60" spans="2:8" x14ac:dyDescent="0.6">
      <c r="B60" s="158"/>
      <c r="C60" s="35"/>
      <c r="D60" s="15"/>
      <c r="E60" s="15"/>
      <c r="F60" s="16"/>
      <c r="G60" s="17"/>
      <c r="H60" s="18"/>
    </row>
    <row r="61" spans="2:8" x14ac:dyDescent="0.6">
      <c r="B61" s="163"/>
      <c r="C61" s="176"/>
      <c r="D61" s="76"/>
      <c r="E61" s="15"/>
      <c r="F61" s="16"/>
      <c r="G61" s="17" t="str">
        <f>IF(D61="","",E61*F61)</f>
        <v/>
      </c>
      <c r="H61" s="18"/>
    </row>
    <row r="62" spans="2:8" x14ac:dyDescent="0.6">
      <c r="B62" s="163"/>
      <c r="C62" s="176"/>
      <c r="D62" s="76"/>
      <c r="E62" s="15"/>
      <c r="F62" s="16"/>
      <c r="G62" s="17" t="str">
        <f>IF(D62="","",E62*F62)</f>
        <v/>
      </c>
      <c r="H62" s="18"/>
    </row>
    <row r="63" spans="2:8" x14ac:dyDescent="0.6">
      <c r="B63" s="163"/>
      <c r="C63" s="176"/>
      <c r="D63" s="76"/>
      <c r="E63" s="15"/>
      <c r="F63" s="16"/>
      <c r="G63" s="17" t="str">
        <f>IF(D63="","",E63*F63)</f>
        <v/>
      </c>
      <c r="H63" s="18"/>
    </row>
    <row r="64" spans="2:8" x14ac:dyDescent="0.6">
      <c r="B64" s="163"/>
      <c r="C64" s="176"/>
      <c r="D64" s="76"/>
      <c r="E64" s="15"/>
      <c r="F64" s="16"/>
      <c r="G64" s="17" t="str">
        <f>IF(D64="","",E64*F64)</f>
        <v/>
      </c>
      <c r="H64" s="18"/>
    </row>
    <row r="65" spans="2:8" x14ac:dyDescent="0.6">
      <c r="B65" s="163"/>
      <c r="C65" s="176"/>
      <c r="D65" s="76"/>
      <c r="E65" s="15"/>
      <c r="F65" s="16"/>
      <c r="G65" s="17" t="str">
        <f>IF(D65="","",E65*F65)</f>
        <v/>
      </c>
      <c r="H65" s="18"/>
    </row>
    <row r="66" spans="2:8" x14ac:dyDescent="0.6">
      <c r="B66" s="163"/>
      <c r="C66" s="176"/>
      <c r="D66" s="76"/>
      <c r="E66" s="15"/>
      <c r="F66" s="16"/>
      <c r="G66" s="17"/>
      <c r="H66" s="18"/>
    </row>
    <row r="67" spans="2:8" x14ac:dyDescent="0.6">
      <c r="B67" s="163"/>
      <c r="C67" s="176"/>
      <c r="D67" s="76"/>
      <c r="E67" s="15"/>
      <c r="F67" s="16"/>
      <c r="G67" s="17"/>
      <c r="H67" s="18"/>
    </row>
    <row r="68" spans="2:8" x14ac:dyDescent="0.6">
      <c r="B68" s="163"/>
      <c r="C68" s="176"/>
      <c r="D68" s="76"/>
      <c r="E68" s="15"/>
      <c r="F68" s="16"/>
      <c r="G68" s="17" t="str">
        <f>IF(D68="","",E68*F68)</f>
        <v/>
      </c>
      <c r="H68" s="18"/>
    </row>
    <row r="69" spans="2:8" x14ac:dyDescent="0.6">
      <c r="B69" s="163"/>
      <c r="C69" s="176"/>
      <c r="D69" s="76"/>
      <c r="E69" s="15"/>
      <c r="F69" s="16"/>
      <c r="G69" s="17" t="str">
        <f>IF(D69="","",E69*F69)</f>
        <v/>
      </c>
      <c r="H69" s="18"/>
    </row>
    <row r="70" spans="2:8" x14ac:dyDescent="0.6">
      <c r="B70" s="163"/>
      <c r="C70" s="176"/>
      <c r="D70" s="76"/>
      <c r="E70" s="15"/>
      <c r="F70" s="16"/>
      <c r="G70" s="17" t="str">
        <f>IF(D70="","",E70*F70)</f>
        <v/>
      </c>
      <c r="H70" s="18"/>
    </row>
    <row r="71" spans="2:8" x14ac:dyDescent="0.6">
      <c r="B71" s="163"/>
      <c r="C71" s="176"/>
      <c r="D71" s="76"/>
      <c r="E71" s="15"/>
      <c r="F71" s="16"/>
      <c r="G71" s="17" t="str">
        <f>IF(D71="","",E71*F71)</f>
        <v/>
      </c>
      <c r="H71" s="18"/>
    </row>
    <row r="72" spans="2:8" x14ac:dyDescent="0.6">
      <c r="B72" s="163"/>
      <c r="C72" s="176"/>
      <c r="D72" s="76"/>
      <c r="E72" s="15"/>
      <c r="F72" s="16"/>
      <c r="G72" s="17"/>
      <c r="H72" s="18"/>
    </row>
    <row r="73" spans="2:8" x14ac:dyDescent="0.6">
      <c r="B73" s="163"/>
      <c r="C73" s="176"/>
      <c r="D73" s="76"/>
      <c r="E73" s="15"/>
      <c r="F73" s="16"/>
      <c r="G73" s="17" t="str">
        <f t="shared" ref="G73:G78" si="0">IF(D73="","",E73*F73)</f>
        <v/>
      </c>
      <c r="H73" s="18"/>
    </row>
    <row r="74" spans="2:8" x14ac:dyDescent="0.6">
      <c r="B74" s="163"/>
      <c r="C74" s="176"/>
      <c r="D74" s="76"/>
      <c r="E74" s="15"/>
      <c r="F74" s="16"/>
      <c r="G74" s="17" t="str">
        <f t="shared" si="0"/>
        <v/>
      </c>
      <c r="H74" s="18"/>
    </row>
    <row r="75" spans="2:8" x14ac:dyDescent="0.6">
      <c r="B75" s="163"/>
      <c r="C75" s="176"/>
      <c r="D75" s="76"/>
      <c r="E75" s="15"/>
      <c r="F75" s="16"/>
      <c r="G75" s="17" t="str">
        <f t="shared" si="0"/>
        <v/>
      </c>
      <c r="H75" s="18"/>
    </row>
    <row r="76" spans="2:8" x14ac:dyDescent="0.6">
      <c r="B76" s="163"/>
      <c r="C76" s="176"/>
      <c r="D76" s="76"/>
      <c r="E76" s="15"/>
      <c r="F76" s="16"/>
      <c r="G76" s="17" t="str">
        <f t="shared" si="0"/>
        <v/>
      </c>
      <c r="H76" s="18"/>
    </row>
    <row r="77" spans="2:8" x14ac:dyDescent="0.6">
      <c r="B77" s="163"/>
      <c r="C77" s="176"/>
      <c r="D77" s="76"/>
      <c r="E77" s="15"/>
      <c r="F77" s="16"/>
      <c r="G77" s="17" t="str">
        <f t="shared" si="0"/>
        <v/>
      </c>
      <c r="H77" s="18"/>
    </row>
    <row r="78" spans="2:8" x14ac:dyDescent="0.6">
      <c r="B78" s="163"/>
      <c r="C78" s="176"/>
      <c r="D78" s="76"/>
      <c r="E78" s="15"/>
      <c r="F78" s="16"/>
      <c r="G78" s="17" t="str">
        <f t="shared" si="0"/>
        <v/>
      </c>
      <c r="H78" s="18"/>
    </row>
    <row r="79" spans="2:8" s="28" customFormat="1" ht="24.95" customHeight="1" x14ac:dyDescent="0.6">
      <c r="B79" s="93" t="str">
        <f>$B$10</f>
        <v>C7.5</v>
      </c>
      <c r="C79" s="30" t="s">
        <v>173</v>
      </c>
      <c r="D79" s="31"/>
      <c r="E79" s="32"/>
      <c r="F79" s="31"/>
      <c r="G79" s="33">
        <f>SUM(G9:G78)</f>
        <v>0</v>
      </c>
      <c r="H79" s="34"/>
    </row>
  </sheetData>
  <mergeCells count="4">
    <mergeCell ref="E1:G1"/>
    <mergeCell ref="B4:F4"/>
    <mergeCell ref="G4:G7"/>
    <mergeCell ref="B5:F7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 alignWithMargins="0">
    <oddHeader xml:space="preserve">&amp;R&amp;"Arial,Bold Italic"
</oddHeader>
    <oddFooter xml:space="preserve">&amp;L&amp;"Arial,Bold"&amp;8_______________________________________________________________________________________________________________________
ZNT 4198/17T Standard Quotation Document Ver. 2019-09-02&amp;R&amp;"Arial,Bold"C&amp;P   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79"/>
  <dimension ref="B1:H78"/>
  <sheetViews>
    <sheetView view="pageBreakPreview" zoomScaleNormal="125" zoomScaleSheetLayoutView="100" zoomScalePageLayoutView="125" workbookViewId="0">
      <pane xSplit="4" ySplit="1" topLeftCell="E2" activePane="bottomRight" state="frozen"/>
      <selection pane="topRight" activeCell="E2" sqref="E1:E1048576"/>
      <selection pane="bottomLeft" activeCell="E2" sqref="E1:E1048576"/>
      <selection pane="bottomRight" activeCell="E2" sqref="E1:E1048576"/>
    </sheetView>
  </sheetViews>
  <sheetFormatPr defaultColWidth="8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8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3"/>
    </row>
    <row r="4" spans="2:8" x14ac:dyDescent="0.6">
      <c r="B4" s="376" t="s">
        <v>8</v>
      </c>
      <c r="C4" s="377"/>
      <c r="D4" s="377"/>
      <c r="E4" s="377"/>
      <c r="F4" s="377"/>
      <c r="G4" s="380" t="str">
        <f>"CHAPTER "&amp;B10</f>
        <v>CHAPTER C7.6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81"/>
      <c r="H5" s="8"/>
    </row>
    <row r="6" spans="2:8" ht="12.75" customHeight="1" x14ac:dyDescent="0.6">
      <c r="B6" s="369"/>
      <c r="C6" s="370"/>
      <c r="D6" s="370"/>
      <c r="E6" s="370"/>
      <c r="F6" s="370"/>
      <c r="G6" s="381"/>
      <c r="H6" s="8"/>
    </row>
    <row r="7" spans="2:8" s="9" customFormat="1" ht="7.5" customHeight="1" x14ac:dyDescent="0.6">
      <c r="B7" s="371"/>
      <c r="C7" s="372"/>
      <c r="D7" s="372"/>
      <c r="E7" s="372"/>
      <c r="F7" s="372"/>
      <c r="G7" s="382"/>
      <c r="H7" s="12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s="9" customFormat="1" x14ac:dyDescent="0.6">
      <c r="B9" s="163"/>
      <c r="C9" s="7"/>
      <c r="D9" s="96"/>
      <c r="E9" s="51"/>
      <c r="F9" s="51"/>
      <c r="G9" s="17" t="str">
        <f>IF(D9="","",E9*F9)</f>
        <v/>
      </c>
      <c r="H9" s="12"/>
    </row>
    <row r="10" spans="2:8" s="9" customFormat="1" x14ac:dyDescent="0.6">
      <c r="B10" s="163" t="s">
        <v>2040</v>
      </c>
      <c r="C10" s="7" t="s">
        <v>2041</v>
      </c>
      <c r="D10" s="51"/>
      <c r="E10" s="51"/>
      <c r="F10" s="51"/>
      <c r="G10" s="17" t="str">
        <f>IF(D10="","",E10*F10)</f>
        <v/>
      </c>
      <c r="H10" s="12"/>
    </row>
    <row r="11" spans="2:8" s="9" customFormat="1" x14ac:dyDescent="0.6">
      <c r="B11" s="163"/>
      <c r="C11" s="7"/>
      <c r="D11" s="51"/>
      <c r="E11" s="51"/>
      <c r="F11" s="51"/>
      <c r="G11" s="17" t="str">
        <f>IF(D11="","",E11*F11)</f>
        <v/>
      </c>
      <c r="H11" s="12"/>
    </row>
    <row r="12" spans="2:8" ht="26" x14ac:dyDescent="0.6">
      <c r="B12" s="158" t="s">
        <v>2042</v>
      </c>
      <c r="C12" s="361" t="s">
        <v>2043</v>
      </c>
      <c r="D12" s="15" t="s">
        <v>172</v>
      </c>
      <c r="E12" s="15"/>
      <c r="F12" s="16"/>
      <c r="G12" s="17">
        <f>IF(D12="","",E12*F12)</f>
        <v>0</v>
      </c>
      <c r="H12" s="18"/>
    </row>
    <row r="13" spans="2:8" x14ac:dyDescent="0.6">
      <c r="B13" s="158"/>
      <c r="C13" s="35"/>
      <c r="D13" s="15"/>
      <c r="E13" s="15"/>
      <c r="F13" s="16"/>
      <c r="G13" s="17"/>
      <c r="H13" s="18"/>
    </row>
    <row r="14" spans="2:8" x14ac:dyDescent="0.6">
      <c r="B14" s="158"/>
      <c r="C14" s="35"/>
      <c r="D14" s="15"/>
      <c r="E14" s="15"/>
      <c r="F14" s="16"/>
      <c r="G14" s="17"/>
      <c r="H14" s="18"/>
    </row>
    <row r="15" spans="2:8" x14ac:dyDescent="0.6">
      <c r="B15" s="158"/>
      <c r="C15" s="35"/>
      <c r="D15" s="15"/>
      <c r="E15" s="15"/>
      <c r="F15" s="16"/>
      <c r="G15" s="17"/>
      <c r="H15" s="18"/>
    </row>
    <row r="16" spans="2:8" x14ac:dyDescent="0.6">
      <c r="B16" s="158"/>
      <c r="C16" s="35"/>
      <c r="D16" s="15"/>
      <c r="E16" s="15"/>
      <c r="F16" s="16"/>
      <c r="G16" s="17"/>
      <c r="H16" s="18"/>
    </row>
    <row r="17" spans="2:8" x14ac:dyDescent="0.6">
      <c r="B17" s="158"/>
      <c r="C17" s="35"/>
      <c r="D17" s="15"/>
      <c r="E17" s="15"/>
      <c r="F17" s="16"/>
      <c r="G17" s="17"/>
      <c r="H17" s="18"/>
    </row>
    <row r="18" spans="2:8" x14ac:dyDescent="0.6">
      <c r="B18" s="158"/>
      <c r="C18" s="35"/>
      <c r="D18" s="15"/>
      <c r="E18" s="15"/>
      <c r="F18" s="16"/>
      <c r="G18" s="17"/>
      <c r="H18" s="18"/>
    </row>
    <row r="19" spans="2:8" x14ac:dyDescent="0.6">
      <c r="B19" s="158"/>
      <c r="C19" s="35"/>
      <c r="D19" s="15"/>
      <c r="E19" s="15"/>
      <c r="F19" s="16"/>
      <c r="G19" s="17"/>
      <c r="H19" s="18"/>
    </row>
    <row r="20" spans="2:8" x14ac:dyDescent="0.6">
      <c r="B20" s="158"/>
      <c r="C20" s="35"/>
      <c r="D20" s="15"/>
      <c r="E20" s="15"/>
      <c r="F20" s="16"/>
      <c r="G20" s="17"/>
      <c r="H20" s="18"/>
    </row>
    <row r="21" spans="2:8" x14ac:dyDescent="0.6">
      <c r="B21" s="158"/>
      <c r="C21" s="35"/>
      <c r="D21" s="15"/>
      <c r="E21" s="15"/>
      <c r="F21" s="16"/>
      <c r="G21" s="17"/>
      <c r="H21" s="18"/>
    </row>
    <row r="22" spans="2:8" x14ac:dyDescent="0.6">
      <c r="B22" s="158"/>
      <c r="C22" s="35"/>
      <c r="D22" s="15"/>
      <c r="E22" s="15"/>
      <c r="F22" s="16"/>
      <c r="G22" s="17"/>
      <c r="H22" s="18"/>
    </row>
    <row r="23" spans="2:8" x14ac:dyDescent="0.6">
      <c r="B23" s="158"/>
      <c r="C23" s="35"/>
      <c r="D23" s="15"/>
      <c r="E23" s="15"/>
      <c r="F23" s="16"/>
      <c r="G23" s="17"/>
      <c r="H23" s="18"/>
    </row>
    <row r="24" spans="2:8" x14ac:dyDescent="0.6">
      <c r="B24" s="158"/>
      <c r="C24" s="35"/>
      <c r="D24" s="15"/>
      <c r="E24" s="15"/>
      <c r="F24" s="16"/>
      <c r="G24" s="17"/>
      <c r="H24" s="18"/>
    </row>
    <row r="25" spans="2:8" x14ac:dyDescent="0.6">
      <c r="B25" s="158"/>
      <c r="C25" s="35"/>
      <c r="D25" s="15"/>
      <c r="E25" s="15"/>
      <c r="F25" s="16"/>
      <c r="G25" s="17"/>
      <c r="H25" s="18"/>
    </row>
    <row r="26" spans="2:8" x14ac:dyDescent="0.6">
      <c r="B26" s="158"/>
      <c r="C26" s="35"/>
      <c r="D26" s="15"/>
      <c r="E26" s="15"/>
      <c r="F26" s="16"/>
      <c r="G26" s="17"/>
      <c r="H26" s="18"/>
    </row>
    <row r="27" spans="2:8" x14ac:dyDescent="0.6">
      <c r="B27" s="158"/>
      <c r="C27" s="35"/>
      <c r="D27" s="15"/>
      <c r="E27" s="15"/>
      <c r="F27" s="16"/>
      <c r="G27" s="17"/>
      <c r="H27" s="18"/>
    </row>
    <row r="28" spans="2:8" x14ac:dyDescent="0.6">
      <c r="B28" s="158"/>
      <c r="C28" s="35"/>
      <c r="D28" s="15"/>
      <c r="E28" s="15"/>
      <c r="F28" s="16"/>
      <c r="G28" s="17"/>
      <c r="H28" s="18"/>
    </row>
    <row r="29" spans="2:8" x14ac:dyDescent="0.6">
      <c r="B29" s="158"/>
      <c r="C29" s="35"/>
      <c r="D29" s="15"/>
      <c r="E29" s="15"/>
      <c r="F29" s="16"/>
      <c r="G29" s="17"/>
      <c r="H29" s="18"/>
    </row>
    <row r="30" spans="2:8" x14ac:dyDescent="0.6">
      <c r="B30" s="158"/>
      <c r="C30" s="35"/>
      <c r="D30" s="15"/>
      <c r="E30" s="15"/>
      <c r="F30" s="16"/>
      <c r="G30" s="17"/>
      <c r="H30" s="18"/>
    </row>
    <row r="31" spans="2:8" x14ac:dyDescent="0.6">
      <c r="B31" s="158"/>
      <c r="C31" s="35"/>
      <c r="D31" s="15"/>
      <c r="E31" s="15"/>
      <c r="F31" s="16"/>
      <c r="G31" s="17"/>
      <c r="H31" s="18"/>
    </row>
    <row r="32" spans="2:8" x14ac:dyDescent="0.6">
      <c r="B32" s="158"/>
      <c r="C32" s="35"/>
      <c r="D32" s="15"/>
      <c r="E32" s="15"/>
      <c r="F32" s="16"/>
      <c r="G32" s="17"/>
      <c r="H32" s="18"/>
    </row>
    <row r="33" spans="2:8" x14ac:dyDescent="0.6">
      <c r="B33" s="158"/>
      <c r="C33" s="35"/>
      <c r="D33" s="15"/>
      <c r="E33" s="15"/>
      <c r="F33" s="16"/>
      <c r="G33" s="17"/>
      <c r="H33" s="18"/>
    </row>
    <row r="34" spans="2:8" x14ac:dyDescent="0.6">
      <c r="B34" s="158"/>
      <c r="C34" s="35"/>
      <c r="D34" s="15"/>
      <c r="E34" s="15"/>
      <c r="F34" s="16"/>
      <c r="G34" s="17"/>
      <c r="H34" s="18"/>
    </row>
    <row r="35" spans="2:8" x14ac:dyDescent="0.6">
      <c r="B35" s="158"/>
      <c r="C35" s="35"/>
      <c r="D35" s="15"/>
      <c r="E35" s="15"/>
      <c r="F35" s="16"/>
      <c r="G35" s="17"/>
      <c r="H35" s="18"/>
    </row>
    <row r="36" spans="2:8" x14ac:dyDescent="0.6">
      <c r="B36" s="158"/>
      <c r="C36" s="35"/>
      <c r="D36" s="15"/>
      <c r="E36" s="15"/>
      <c r="F36" s="16"/>
      <c r="G36" s="17"/>
      <c r="H36" s="18"/>
    </row>
    <row r="37" spans="2:8" x14ac:dyDescent="0.6">
      <c r="B37" s="158"/>
      <c r="C37" s="35"/>
      <c r="D37" s="15"/>
      <c r="E37" s="15"/>
      <c r="F37" s="16"/>
      <c r="G37" s="17"/>
      <c r="H37" s="18"/>
    </row>
    <row r="38" spans="2:8" x14ac:dyDescent="0.6">
      <c r="B38" s="158"/>
      <c r="C38" s="35"/>
      <c r="D38" s="15"/>
      <c r="E38" s="15"/>
      <c r="F38" s="16"/>
      <c r="G38" s="17"/>
      <c r="H38" s="18"/>
    </row>
    <row r="39" spans="2:8" x14ac:dyDescent="0.6">
      <c r="B39" s="158"/>
      <c r="C39" s="35"/>
      <c r="D39" s="15"/>
      <c r="E39" s="15"/>
      <c r="F39" s="16"/>
      <c r="G39" s="17"/>
      <c r="H39" s="18"/>
    </row>
    <row r="40" spans="2:8" x14ac:dyDescent="0.6">
      <c r="B40" s="158"/>
      <c r="C40" s="35"/>
      <c r="D40" s="15"/>
      <c r="E40" s="15"/>
      <c r="F40" s="16"/>
      <c r="G40" s="17"/>
      <c r="H40" s="18"/>
    </row>
    <row r="41" spans="2:8" x14ac:dyDescent="0.6">
      <c r="B41" s="158"/>
      <c r="C41" s="35"/>
      <c r="D41" s="15"/>
      <c r="E41" s="15"/>
      <c r="F41" s="16"/>
      <c r="G41" s="17"/>
      <c r="H41" s="18"/>
    </row>
    <row r="42" spans="2:8" x14ac:dyDescent="0.6">
      <c r="B42" s="158"/>
      <c r="C42" s="35"/>
      <c r="D42" s="15"/>
      <c r="E42" s="15"/>
      <c r="F42" s="16"/>
      <c r="G42" s="17"/>
      <c r="H42" s="18"/>
    </row>
    <row r="43" spans="2:8" x14ac:dyDescent="0.6">
      <c r="B43" s="158"/>
      <c r="C43" s="35"/>
      <c r="D43" s="15"/>
      <c r="E43" s="15"/>
      <c r="F43" s="16"/>
      <c r="G43" s="17"/>
      <c r="H43" s="18"/>
    </row>
    <row r="44" spans="2:8" x14ac:dyDescent="0.6">
      <c r="B44" s="158"/>
      <c r="C44" s="35"/>
      <c r="D44" s="15"/>
      <c r="E44" s="15"/>
      <c r="F44" s="16"/>
      <c r="G44" s="17"/>
      <c r="H44" s="18"/>
    </row>
    <row r="45" spans="2:8" x14ac:dyDescent="0.6">
      <c r="B45" s="158"/>
      <c r="C45" s="35"/>
      <c r="D45" s="15"/>
      <c r="E45" s="15"/>
      <c r="F45" s="16"/>
      <c r="G45" s="17"/>
      <c r="H45" s="18"/>
    </row>
    <row r="46" spans="2:8" x14ac:dyDescent="0.6">
      <c r="B46" s="158"/>
      <c r="C46" s="35"/>
      <c r="D46" s="15"/>
      <c r="E46" s="15"/>
      <c r="F46" s="16"/>
      <c r="G46" s="17"/>
      <c r="H46" s="18"/>
    </row>
    <row r="47" spans="2:8" x14ac:dyDescent="0.6">
      <c r="B47" s="158"/>
      <c r="C47" s="35"/>
      <c r="D47" s="15"/>
      <c r="E47" s="15"/>
      <c r="F47" s="16"/>
      <c r="G47" s="17"/>
      <c r="H47" s="18"/>
    </row>
    <row r="48" spans="2:8" x14ac:dyDescent="0.6">
      <c r="B48" s="158"/>
      <c r="C48" s="35"/>
      <c r="D48" s="15"/>
      <c r="E48" s="15"/>
      <c r="F48" s="16"/>
      <c r="G48" s="17"/>
      <c r="H48" s="18"/>
    </row>
    <row r="49" spans="2:8" x14ac:dyDescent="0.6">
      <c r="B49" s="158"/>
      <c r="C49" s="35"/>
      <c r="D49" s="15"/>
      <c r="E49" s="15"/>
      <c r="F49" s="16"/>
      <c r="G49" s="17"/>
      <c r="H49" s="18"/>
    </row>
    <row r="50" spans="2:8" x14ac:dyDescent="0.6">
      <c r="B50" s="158"/>
      <c r="C50" s="35"/>
      <c r="D50" s="15"/>
      <c r="E50" s="15"/>
      <c r="F50" s="16"/>
      <c r="G50" s="17"/>
      <c r="H50" s="18"/>
    </row>
    <row r="51" spans="2:8" x14ac:dyDescent="0.6">
      <c r="B51" s="158"/>
      <c r="C51" s="35"/>
      <c r="D51" s="15"/>
      <c r="E51" s="15"/>
      <c r="F51" s="16"/>
      <c r="G51" s="17"/>
      <c r="H51" s="18"/>
    </row>
    <row r="52" spans="2:8" x14ac:dyDescent="0.6">
      <c r="B52" s="158"/>
      <c r="C52" s="35"/>
      <c r="D52" s="15"/>
      <c r="E52" s="15"/>
      <c r="F52" s="16"/>
      <c r="G52" s="17"/>
      <c r="H52" s="18"/>
    </row>
    <row r="53" spans="2:8" x14ac:dyDescent="0.6">
      <c r="B53" s="158"/>
      <c r="C53" s="35"/>
      <c r="D53" s="15"/>
      <c r="E53" s="15"/>
      <c r="F53" s="16"/>
      <c r="G53" s="17"/>
      <c r="H53" s="18"/>
    </row>
    <row r="54" spans="2:8" x14ac:dyDescent="0.6">
      <c r="B54" s="158"/>
      <c r="C54" s="35"/>
      <c r="D54" s="15"/>
      <c r="E54" s="15"/>
      <c r="F54" s="16"/>
      <c r="G54" s="17"/>
      <c r="H54" s="18"/>
    </row>
    <row r="55" spans="2:8" x14ac:dyDescent="0.6">
      <c r="B55" s="158"/>
      <c r="C55" s="35"/>
      <c r="D55" s="15"/>
      <c r="E55" s="15"/>
      <c r="F55" s="16"/>
      <c r="G55" s="17"/>
      <c r="H55" s="18"/>
    </row>
    <row r="56" spans="2:8" x14ac:dyDescent="0.6">
      <c r="B56" s="158"/>
      <c r="C56" s="35"/>
      <c r="D56" s="15"/>
      <c r="E56" s="15"/>
      <c r="F56" s="16"/>
      <c r="G56" s="17"/>
      <c r="H56" s="18"/>
    </row>
    <row r="57" spans="2:8" x14ac:dyDescent="0.6">
      <c r="B57" s="158"/>
      <c r="C57" s="35"/>
      <c r="D57" s="15"/>
      <c r="E57" s="15"/>
      <c r="F57" s="16"/>
      <c r="G57" s="17"/>
      <c r="H57" s="18"/>
    </row>
    <row r="58" spans="2:8" x14ac:dyDescent="0.6">
      <c r="B58" s="158"/>
      <c r="C58" s="35"/>
      <c r="D58" s="15"/>
      <c r="E58" s="15"/>
      <c r="F58" s="16"/>
      <c r="G58" s="17"/>
      <c r="H58" s="18"/>
    </row>
    <row r="59" spans="2:8" x14ac:dyDescent="0.6">
      <c r="B59" s="158"/>
      <c r="C59" s="35"/>
      <c r="D59" s="15"/>
      <c r="E59" s="15"/>
      <c r="F59" s="16"/>
      <c r="G59" s="17"/>
      <c r="H59" s="18"/>
    </row>
    <row r="60" spans="2:8" x14ac:dyDescent="0.6">
      <c r="B60" s="158"/>
      <c r="C60" s="35"/>
      <c r="D60" s="15"/>
      <c r="E60" s="15"/>
      <c r="F60" s="16"/>
      <c r="G60" s="17"/>
      <c r="H60" s="18"/>
    </row>
    <row r="61" spans="2:8" x14ac:dyDescent="0.6">
      <c r="B61" s="163"/>
      <c r="C61" s="176"/>
      <c r="D61" s="76"/>
      <c r="E61" s="15"/>
      <c r="F61" s="16"/>
      <c r="G61" s="17" t="str">
        <f>IF(D61="","",E61*F61)</f>
        <v/>
      </c>
      <c r="H61" s="18"/>
    </row>
    <row r="62" spans="2:8" x14ac:dyDescent="0.6">
      <c r="B62" s="163"/>
      <c r="C62" s="176"/>
      <c r="D62" s="76"/>
      <c r="E62" s="15"/>
      <c r="F62" s="16"/>
      <c r="G62" s="17" t="str">
        <f>IF(D62="","",E62*F62)</f>
        <v/>
      </c>
      <c r="H62" s="18"/>
    </row>
    <row r="63" spans="2:8" x14ac:dyDescent="0.6">
      <c r="B63" s="163"/>
      <c r="C63" s="176"/>
      <c r="D63" s="76"/>
      <c r="E63" s="15"/>
      <c r="F63" s="16"/>
      <c r="G63" s="17" t="str">
        <f>IF(D63="","",E63*F63)</f>
        <v/>
      </c>
      <c r="H63" s="18"/>
    </row>
    <row r="64" spans="2:8" x14ac:dyDescent="0.6">
      <c r="B64" s="163"/>
      <c r="C64" s="176"/>
      <c r="D64" s="76"/>
      <c r="E64" s="15"/>
      <c r="F64" s="16"/>
      <c r="G64" s="17" t="str">
        <f>IF(D64="","",E64*F64)</f>
        <v/>
      </c>
      <c r="H64" s="18"/>
    </row>
    <row r="65" spans="2:8" x14ac:dyDescent="0.6">
      <c r="B65" s="163"/>
      <c r="C65" s="176"/>
      <c r="D65" s="76"/>
      <c r="E65" s="15"/>
      <c r="F65" s="16"/>
      <c r="G65" s="17" t="str">
        <f>IF(D65="","",E65*F65)</f>
        <v/>
      </c>
      <c r="H65" s="18"/>
    </row>
    <row r="66" spans="2:8" x14ac:dyDescent="0.6">
      <c r="B66" s="163"/>
      <c r="C66" s="176"/>
      <c r="D66" s="76"/>
      <c r="E66" s="15"/>
      <c r="F66" s="16"/>
      <c r="G66" s="17"/>
      <c r="H66" s="18"/>
    </row>
    <row r="67" spans="2:8" x14ac:dyDescent="0.6">
      <c r="B67" s="163"/>
      <c r="C67" s="176"/>
      <c r="D67" s="76"/>
      <c r="E67" s="15"/>
      <c r="F67" s="16"/>
      <c r="G67" s="17"/>
      <c r="H67" s="18"/>
    </row>
    <row r="68" spans="2:8" x14ac:dyDescent="0.6">
      <c r="B68" s="163"/>
      <c r="C68" s="176"/>
      <c r="D68" s="76"/>
      <c r="E68" s="15"/>
      <c r="F68" s="16"/>
      <c r="G68" s="17" t="str">
        <f>IF(D68="","",E68*F68)</f>
        <v/>
      </c>
      <c r="H68" s="18"/>
    </row>
    <row r="69" spans="2:8" x14ac:dyDescent="0.6">
      <c r="B69" s="163"/>
      <c r="C69" s="176"/>
      <c r="D69" s="76"/>
      <c r="E69" s="15"/>
      <c r="F69" s="16"/>
      <c r="G69" s="17" t="str">
        <f>IF(D69="","",E69*F69)</f>
        <v/>
      </c>
      <c r="H69" s="18"/>
    </row>
    <row r="70" spans="2:8" x14ac:dyDescent="0.6">
      <c r="B70" s="163"/>
      <c r="C70" s="176"/>
      <c r="D70" s="76"/>
      <c r="E70" s="15"/>
      <c r="F70" s="16"/>
      <c r="G70" s="17" t="str">
        <f>IF(D70="","",E70*F70)</f>
        <v/>
      </c>
      <c r="H70" s="18"/>
    </row>
    <row r="71" spans="2:8" x14ac:dyDescent="0.6">
      <c r="B71" s="163"/>
      <c r="C71" s="176"/>
      <c r="D71" s="76"/>
      <c r="E71" s="15"/>
      <c r="F71" s="16"/>
      <c r="G71" s="17" t="str">
        <f>IF(D71="","",E71*F71)</f>
        <v/>
      </c>
      <c r="H71" s="18"/>
    </row>
    <row r="72" spans="2:8" x14ac:dyDescent="0.6">
      <c r="B72" s="163"/>
      <c r="C72" s="176"/>
      <c r="D72" s="76"/>
      <c r="E72" s="15"/>
      <c r="F72" s="16"/>
      <c r="G72" s="17"/>
      <c r="H72" s="18"/>
    </row>
    <row r="73" spans="2:8" x14ac:dyDescent="0.6">
      <c r="B73" s="163"/>
      <c r="C73" s="176"/>
      <c r="D73" s="76"/>
      <c r="E73" s="15"/>
      <c r="F73" s="16"/>
      <c r="G73" s="17" t="str">
        <f>IF(D73="","",E73*F73)</f>
        <v/>
      </c>
      <c r="H73" s="18"/>
    </row>
    <row r="74" spans="2:8" x14ac:dyDescent="0.6">
      <c r="B74" s="163"/>
      <c r="C74" s="176"/>
      <c r="D74" s="76"/>
      <c r="E74" s="15"/>
      <c r="F74" s="16"/>
      <c r="G74" s="17" t="str">
        <f>IF(D74="","",E74*F74)</f>
        <v/>
      </c>
      <c r="H74" s="18"/>
    </row>
    <row r="75" spans="2:8" x14ac:dyDescent="0.6">
      <c r="B75" s="163"/>
      <c r="C75" s="176"/>
      <c r="D75" s="76"/>
      <c r="E75" s="15"/>
      <c r="F75" s="16"/>
      <c r="G75" s="17" t="str">
        <f>IF(D75="","",E75*F75)</f>
        <v/>
      </c>
      <c r="H75" s="18"/>
    </row>
    <row r="76" spans="2:8" x14ac:dyDescent="0.6">
      <c r="B76" s="163"/>
      <c r="C76" s="176"/>
      <c r="D76" s="76"/>
      <c r="E76" s="15"/>
      <c r="F76" s="16"/>
      <c r="G76" s="17" t="str">
        <f>IF(D76="","",E76*F76)</f>
        <v/>
      </c>
      <c r="H76" s="18"/>
    </row>
    <row r="77" spans="2:8" x14ac:dyDescent="0.6">
      <c r="B77" s="163"/>
      <c r="C77" s="176"/>
      <c r="D77" s="76"/>
      <c r="E77" s="15"/>
      <c r="F77" s="16"/>
      <c r="G77" s="17" t="str">
        <f>IF(D77="","",E77*F77)</f>
        <v/>
      </c>
      <c r="H77" s="18"/>
    </row>
    <row r="78" spans="2:8" s="28" customFormat="1" ht="24.95" customHeight="1" x14ac:dyDescent="0.6">
      <c r="B78" s="93" t="str">
        <f>$B$10</f>
        <v>C7.6</v>
      </c>
      <c r="C78" s="30" t="s">
        <v>173</v>
      </c>
      <c r="D78" s="31"/>
      <c r="E78" s="32"/>
      <c r="F78" s="31"/>
      <c r="G78" s="33">
        <f>SUM(G9:G77)</f>
        <v>0</v>
      </c>
      <c r="H78" s="34"/>
    </row>
  </sheetData>
  <mergeCells count="4">
    <mergeCell ref="E1:G1"/>
    <mergeCell ref="B4:F4"/>
    <mergeCell ref="G4:G7"/>
    <mergeCell ref="B5:F7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 alignWithMargins="0">
    <oddHeader xml:space="preserve">&amp;R&amp;"Arial,Bold Italic"
</oddHeader>
    <oddFooter xml:space="preserve">&amp;L&amp;"Arial,Bold"&amp;8_______________________________________________________________________________________________________________________
ZNT 4198/17T Standard Quotation Document Ver. 2019-09-02&amp;R&amp;"Arial,Bold"C&amp;P  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6">
    <tabColor rgb="FF92D050"/>
  </sheetPr>
  <dimension ref="B1:J77"/>
  <sheetViews>
    <sheetView view="pageBreakPreview" zoomScaleNormal="125" zoomScaleSheetLayoutView="100" zoomScalePageLayoutView="125" workbookViewId="0">
      <selection activeCell="E13" sqref="E13:E33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10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10" x14ac:dyDescent="0.6">
      <c r="B2" s="101" t="str">
        <f>Client2</f>
        <v>Department of Transport</v>
      </c>
    </row>
    <row r="3" spans="2:10" x14ac:dyDescent="0.6">
      <c r="B3" s="82"/>
      <c r="C3" s="82"/>
      <c r="D3" s="83"/>
      <c r="E3" s="83"/>
      <c r="F3" s="84"/>
      <c r="G3" s="102"/>
    </row>
    <row r="4" spans="2:10" x14ac:dyDescent="0.6">
      <c r="B4" s="376" t="s">
        <v>8</v>
      </c>
      <c r="C4" s="377"/>
      <c r="D4" s="377"/>
      <c r="E4" s="377"/>
      <c r="F4" s="377"/>
      <c r="G4" s="373" t="str">
        <f>"CHAPTER "&amp;B10</f>
        <v>CHAPTER C8.1</v>
      </c>
      <c r="H4" s="6"/>
    </row>
    <row r="5" spans="2:10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10" ht="12.75" customHeight="1" x14ac:dyDescent="0.6">
      <c r="B6" s="369"/>
      <c r="C6" s="370"/>
      <c r="D6" s="370"/>
      <c r="E6" s="370"/>
      <c r="F6" s="370"/>
      <c r="G6" s="374"/>
      <c r="H6" s="8"/>
    </row>
    <row r="7" spans="2:10" ht="7.5" customHeight="1" x14ac:dyDescent="0.6">
      <c r="B7" s="371"/>
      <c r="C7" s="372"/>
      <c r="D7" s="372"/>
      <c r="E7" s="372"/>
      <c r="F7" s="372"/>
      <c r="G7" s="375"/>
      <c r="H7" s="8"/>
    </row>
    <row r="8" spans="2:10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10" x14ac:dyDescent="0.6">
      <c r="B9" s="50"/>
      <c r="C9" s="14"/>
      <c r="D9" s="15"/>
      <c r="E9" s="15"/>
      <c r="F9" s="16"/>
      <c r="G9" s="17" t="str">
        <f t="shared" ref="G9:G40" si="0">IF(D9="","",E9*F9)</f>
        <v/>
      </c>
      <c r="H9" s="18"/>
    </row>
    <row r="10" spans="2:10" x14ac:dyDescent="0.6">
      <c r="B10" s="77" t="s">
        <v>2044</v>
      </c>
      <c r="C10" s="20" t="s">
        <v>2045</v>
      </c>
      <c r="D10" s="22"/>
      <c r="E10" s="22"/>
      <c r="F10" s="40"/>
      <c r="G10" s="17" t="str">
        <f t="shared" si="0"/>
        <v/>
      </c>
      <c r="H10" s="41"/>
    </row>
    <row r="11" spans="2:10" x14ac:dyDescent="0.6">
      <c r="B11" s="50"/>
      <c r="C11" s="14"/>
      <c r="D11" s="22"/>
      <c r="E11" s="22"/>
      <c r="F11" s="40"/>
      <c r="G11" s="17" t="str">
        <f t="shared" si="0"/>
        <v/>
      </c>
      <c r="H11" s="41"/>
    </row>
    <row r="12" spans="2:10" x14ac:dyDescent="0.6">
      <c r="B12" s="50" t="s">
        <v>2046</v>
      </c>
      <c r="C12" s="14" t="s">
        <v>2047</v>
      </c>
      <c r="D12" s="22"/>
      <c r="E12" s="22"/>
      <c r="F12" s="40"/>
      <c r="G12" s="17" t="str">
        <f t="shared" si="0"/>
        <v/>
      </c>
      <c r="H12" s="41"/>
    </row>
    <row r="13" spans="2:10" x14ac:dyDescent="0.6">
      <c r="B13" s="50"/>
      <c r="C13" s="14"/>
      <c r="D13" s="22"/>
      <c r="E13" s="22"/>
      <c r="F13" s="40"/>
      <c r="G13" s="17" t="str">
        <f t="shared" si="0"/>
        <v/>
      </c>
      <c r="H13" s="41"/>
    </row>
    <row r="14" spans="2:10" hidden="1" x14ac:dyDescent="0.6">
      <c r="B14" s="50" t="s">
        <v>2048</v>
      </c>
      <c r="C14" s="14" t="s">
        <v>2049</v>
      </c>
      <c r="D14" s="22" t="s">
        <v>1240</v>
      </c>
      <c r="E14" s="23"/>
      <c r="F14" s="24"/>
      <c r="G14" s="17">
        <f t="shared" si="0"/>
        <v>0</v>
      </c>
      <c r="H14" s="42"/>
    </row>
    <row r="15" spans="2:10" hidden="1" x14ac:dyDescent="0.6">
      <c r="B15" s="50"/>
      <c r="C15" s="14"/>
      <c r="D15" s="22"/>
      <c r="E15" s="23"/>
      <c r="F15" s="24"/>
      <c r="G15" s="17" t="str">
        <f t="shared" si="0"/>
        <v/>
      </c>
      <c r="H15" s="42"/>
    </row>
    <row r="16" spans="2:10" x14ac:dyDescent="0.6">
      <c r="B16" s="50" t="s">
        <v>2050</v>
      </c>
      <c r="C16" s="14" t="s">
        <v>2051</v>
      </c>
      <c r="D16" s="22" t="s">
        <v>1240</v>
      </c>
      <c r="E16" s="23"/>
      <c r="F16" s="24">
        <v>9.2729999999999997</v>
      </c>
      <c r="G16" s="17">
        <f t="shared" si="0"/>
        <v>0</v>
      </c>
      <c r="H16" s="42"/>
      <c r="J16" s="1">
        <v>31220</v>
      </c>
    </row>
    <row r="17" spans="2:10" x14ac:dyDescent="0.6">
      <c r="B17" s="50"/>
      <c r="C17" s="14"/>
      <c r="D17" s="22"/>
      <c r="E17" s="23"/>
      <c r="F17" s="24"/>
      <c r="G17" s="17" t="str">
        <f t="shared" si="0"/>
        <v/>
      </c>
      <c r="H17" s="42"/>
    </row>
    <row r="18" spans="2:10" hidden="1" x14ac:dyDescent="0.6">
      <c r="B18" s="50" t="s">
        <v>2052</v>
      </c>
      <c r="C18" s="14" t="s">
        <v>2053</v>
      </c>
      <c r="D18" s="22" t="s">
        <v>1240</v>
      </c>
      <c r="E18" s="23"/>
      <c r="F18" s="24"/>
      <c r="G18" s="17">
        <f t="shared" si="0"/>
        <v>0</v>
      </c>
      <c r="H18" s="42"/>
    </row>
    <row r="19" spans="2:10" hidden="1" x14ac:dyDescent="0.6">
      <c r="B19" s="50"/>
      <c r="C19" s="14"/>
      <c r="D19" s="22"/>
      <c r="E19" s="23"/>
      <c r="F19" s="24"/>
      <c r="G19" s="17" t="str">
        <f t="shared" si="0"/>
        <v/>
      </c>
      <c r="H19" s="42"/>
    </row>
    <row r="20" spans="2:10" hidden="1" x14ac:dyDescent="0.6">
      <c r="B20" s="50" t="s">
        <v>2054</v>
      </c>
      <c r="C20" s="14" t="s">
        <v>2055</v>
      </c>
      <c r="D20" s="22" t="s">
        <v>1240</v>
      </c>
      <c r="E20" s="23"/>
      <c r="F20" s="24"/>
      <c r="G20" s="17">
        <f t="shared" si="0"/>
        <v>0</v>
      </c>
      <c r="H20" s="42"/>
    </row>
    <row r="21" spans="2:10" hidden="1" x14ac:dyDescent="0.6">
      <c r="B21" s="50"/>
      <c r="C21" s="14"/>
      <c r="D21" s="22"/>
      <c r="E21" s="23"/>
      <c r="F21" s="24"/>
      <c r="G21" s="17" t="str">
        <f t="shared" si="0"/>
        <v/>
      </c>
      <c r="H21" s="42"/>
    </row>
    <row r="22" spans="2:10" ht="26" hidden="1" x14ac:dyDescent="0.6">
      <c r="B22" s="50" t="s">
        <v>2056</v>
      </c>
      <c r="C22" s="14" t="s">
        <v>2057</v>
      </c>
      <c r="D22" s="22" t="s">
        <v>1240</v>
      </c>
      <c r="E22" s="23"/>
      <c r="F22" s="40"/>
      <c r="G22" s="17">
        <f t="shared" si="0"/>
        <v>0</v>
      </c>
      <c r="H22" s="41"/>
    </row>
    <row r="23" spans="2:10" hidden="1" x14ac:dyDescent="0.6">
      <c r="B23" s="50"/>
      <c r="C23" s="14"/>
      <c r="D23" s="22"/>
      <c r="E23" s="23"/>
      <c r="F23" s="43"/>
      <c r="G23" s="17" t="str">
        <f t="shared" si="0"/>
        <v/>
      </c>
      <c r="H23" s="41"/>
    </row>
    <row r="24" spans="2:10" hidden="1" x14ac:dyDescent="0.6">
      <c r="B24" s="50" t="s">
        <v>2058</v>
      </c>
      <c r="C24" s="14" t="s">
        <v>2059</v>
      </c>
      <c r="D24" s="22"/>
      <c r="E24" s="23"/>
      <c r="F24" s="40"/>
      <c r="G24" s="17" t="str">
        <f t="shared" si="0"/>
        <v/>
      </c>
      <c r="H24" s="44"/>
    </row>
    <row r="25" spans="2:10" hidden="1" x14ac:dyDescent="0.6">
      <c r="B25" s="50"/>
      <c r="C25" s="14"/>
      <c r="D25" s="22"/>
      <c r="E25" s="23"/>
      <c r="F25" s="45"/>
      <c r="G25" s="17" t="str">
        <f t="shared" si="0"/>
        <v/>
      </c>
    </row>
    <row r="26" spans="2:10" ht="15.5" hidden="1" x14ac:dyDescent="0.6">
      <c r="B26" s="50" t="s">
        <v>2060</v>
      </c>
      <c r="C26" s="14" t="s">
        <v>2061</v>
      </c>
      <c r="D26" s="22" t="s">
        <v>49</v>
      </c>
      <c r="E26" s="23"/>
      <c r="F26" s="45"/>
      <c r="G26" s="17">
        <f t="shared" si="0"/>
        <v>0</v>
      </c>
    </row>
    <row r="27" spans="2:10" hidden="1" x14ac:dyDescent="0.6">
      <c r="B27" s="50"/>
      <c r="C27" s="14"/>
      <c r="D27" s="22"/>
      <c r="E27" s="23"/>
      <c r="F27" s="45"/>
      <c r="G27" s="17" t="str">
        <f t="shared" si="0"/>
        <v/>
      </c>
    </row>
    <row r="28" spans="2:10" ht="15.5" x14ac:dyDescent="0.6">
      <c r="B28" s="50" t="s">
        <v>2062</v>
      </c>
      <c r="C28" s="14" t="s">
        <v>2063</v>
      </c>
      <c r="D28" s="22" t="s">
        <v>49</v>
      </c>
      <c r="E28" s="23"/>
      <c r="F28" s="38">
        <v>5.8940000000000001</v>
      </c>
      <c r="G28" s="17">
        <f t="shared" si="0"/>
        <v>0</v>
      </c>
      <c r="J28" s="1">
        <v>160</v>
      </c>
    </row>
    <row r="29" spans="2:10" x14ac:dyDescent="0.6">
      <c r="B29" s="50"/>
      <c r="C29" s="14"/>
      <c r="D29" s="22"/>
      <c r="E29" s="23"/>
      <c r="F29" s="45"/>
      <c r="G29" s="17" t="str">
        <f t="shared" si="0"/>
        <v/>
      </c>
    </row>
    <row r="30" spans="2:10" ht="26" x14ac:dyDescent="0.6">
      <c r="B30" s="50" t="s">
        <v>2064</v>
      </c>
      <c r="C30" s="14" t="s">
        <v>2065</v>
      </c>
      <c r="D30" s="22" t="s">
        <v>1240</v>
      </c>
      <c r="E30" s="23"/>
      <c r="F30" s="38">
        <v>9.0830000000000002</v>
      </c>
      <c r="G30" s="17">
        <f t="shared" si="0"/>
        <v>0</v>
      </c>
      <c r="J30" s="1">
        <v>0</v>
      </c>
    </row>
    <row r="31" spans="2:10" x14ac:dyDescent="0.6">
      <c r="B31" s="50"/>
      <c r="C31" s="14"/>
      <c r="D31" s="22"/>
      <c r="E31" s="23"/>
      <c r="F31" s="45"/>
      <c r="G31" s="17" t="str">
        <f t="shared" si="0"/>
        <v/>
      </c>
    </row>
    <row r="32" spans="2:10" x14ac:dyDescent="0.6">
      <c r="B32" s="50"/>
      <c r="C32" s="14"/>
      <c r="D32" s="22"/>
      <c r="E32" s="23"/>
      <c r="F32" s="40"/>
      <c r="G32" s="17" t="str">
        <f t="shared" si="0"/>
        <v/>
      </c>
      <c r="H32" s="41"/>
    </row>
    <row r="33" spans="2:8" x14ac:dyDescent="0.6">
      <c r="B33" s="50"/>
      <c r="C33" s="14"/>
      <c r="D33" s="22"/>
      <c r="E33" s="23"/>
      <c r="F33" s="40"/>
      <c r="G33" s="17" t="str">
        <f t="shared" si="0"/>
        <v/>
      </c>
      <c r="H33" s="41"/>
    </row>
    <row r="34" spans="2:8" x14ac:dyDescent="0.6">
      <c r="B34" s="50"/>
      <c r="C34" s="14"/>
      <c r="D34" s="22"/>
      <c r="E34" s="23"/>
      <c r="F34" s="38"/>
      <c r="G34" s="17" t="str">
        <f t="shared" si="0"/>
        <v/>
      </c>
      <c r="H34" s="42"/>
    </row>
    <row r="35" spans="2:8" x14ac:dyDescent="0.6">
      <c r="B35" s="50"/>
      <c r="C35" s="14"/>
      <c r="D35" s="22"/>
      <c r="E35" s="26"/>
      <c r="F35" s="27"/>
      <c r="G35" s="17" t="str">
        <f t="shared" si="0"/>
        <v/>
      </c>
      <c r="H35" s="18"/>
    </row>
    <row r="36" spans="2:8" s="36" customFormat="1" x14ac:dyDescent="0.6">
      <c r="B36" s="13"/>
      <c r="C36" s="14"/>
      <c r="D36" s="15"/>
      <c r="E36" s="26"/>
      <c r="F36" s="27"/>
      <c r="G36" s="17" t="str">
        <f t="shared" si="0"/>
        <v/>
      </c>
      <c r="H36" s="18"/>
    </row>
    <row r="37" spans="2:8" x14ac:dyDescent="0.6">
      <c r="B37" s="13"/>
      <c r="C37" s="14"/>
      <c r="D37" s="22"/>
      <c r="E37" s="23"/>
      <c r="F37" s="38"/>
      <c r="G37" s="17" t="str">
        <f t="shared" si="0"/>
        <v/>
      </c>
      <c r="H37" s="42"/>
    </row>
    <row r="38" spans="2:8" x14ac:dyDescent="0.6">
      <c r="B38" s="13"/>
      <c r="C38" s="14"/>
      <c r="D38" s="22"/>
      <c r="E38" s="23"/>
      <c r="F38" s="38"/>
      <c r="G38" s="17" t="str">
        <f t="shared" si="0"/>
        <v/>
      </c>
      <c r="H38" s="42"/>
    </row>
    <row r="39" spans="2:8" x14ac:dyDescent="0.6">
      <c r="B39" s="13"/>
      <c r="C39" s="14"/>
      <c r="D39" s="22"/>
      <c r="E39" s="23"/>
      <c r="F39" s="47"/>
      <c r="G39" s="17" t="str">
        <f t="shared" si="0"/>
        <v/>
      </c>
      <c r="H39" s="41"/>
    </row>
    <row r="40" spans="2:8" x14ac:dyDescent="0.6">
      <c r="B40" s="13"/>
      <c r="C40" s="14"/>
      <c r="D40" s="22"/>
      <c r="E40" s="23"/>
      <c r="F40" s="47"/>
      <c r="G40" s="17" t="str">
        <f t="shared" si="0"/>
        <v/>
      </c>
      <c r="H40" s="41"/>
    </row>
    <row r="41" spans="2:8" x14ac:dyDescent="0.6">
      <c r="B41" s="13"/>
      <c r="C41" s="14"/>
      <c r="D41" s="22"/>
      <c r="E41" s="23"/>
      <c r="F41" s="43"/>
      <c r="G41" s="17" t="str">
        <f t="shared" ref="G41:G72" si="1">IF(D41="","",E41*F41)</f>
        <v/>
      </c>
      <c r="H41" s="41"/>
    </row>
    <row r="42" spans="2:8" x14ac:dyDescent="0.6">
      <c r="B42" s="13"/>
      <c r="C42" s="14"/>
      <c r="D42" s="22"/>
      <c r="E42" s="23"/>
      <c r="F42" s="43"/>
      <c r="G42" s="17" t="str">
        <f t="shared" si="1"/>
        <v/>
      </c>
      <c r="H42" s="41"/>
    </row>
    <row r="43" spans="2:8" x14ac:dyDescent="0.6">
      <c r="B43" s="13"/>
      <c r="C43" s="14"/>
      <c r="D43" s="22"/>
      <c r="E43" s="22"/>
      <c r="F43" s="40"/>
      <c r="G43" s="17" t="str">
        <f t="shared" si="1"/>
        <v/>
      </c>
      <c r="H43" s="41"/>
    </row>
    <row r="44" spans="2:8" x14ac:dyDescent="0.6">
      <c r="B44" s="13"/>
      <c r="C44" s="14"/>
      <c r="D44" s="22"/>
      <c r="E44" s="22"/>
      <c r="F44" s="40"/>
      <c r="G44" s="17" t="str">
        <f t="shared" si="1"/>
        <v/>
      </c>
      <c r="H44" s="41"/>
    </row>
    <row r="45" spans="2:8" x14ac:dyDescent="0.6">
      <c r="B45" s="13"/>
      <c r="C45" s="14"/>
      <c r="D45" s="22"/>
      <c r="E45" s="22"/>
      <c r="F45" s="38"/>
      <c r="G45" s="17" t="str">
        <f t="shared" si="1"/>
        <v/>
      </c>
      <c r="H45" s="41"/>
    </row>
    <row r="46" spans="2:8" x14ac:dyDescent="0.6">
      <c r="B46" s="13"/>
      <c r="C46" s="14"/>
      <c r="D46" s="22"/>
      <c r="E46" s="22"/>
      <c r="F46" s="38"/>
      <c r="G46" s="17" t="str">
        <f t="shared" si="1"/>
        <v/>
      </c>
      <c r="H46" s="41"/>
    </row>
    <row r="47" spans="2:8" x14ac:dyDescent="0.6">
      <c r="B47" s="13"/>
      <c r="C47" s="14"/>
      <c r="D47" s="22"/>
      <c r="E47" s="22"/>
      <c r="F47" s="38"/>
      <c r="G47" s="17" t="str">
        <f t="shared" si="1"/>
        <v/>
      </c>
      <c r="H47" s="41"/>
    </row>
    <row r="48" spans="2:8" x14ac:dyDescent="0.6">
      <c r="B48" s="13"/>
      <c r="C48" s="14"/>
      <c r="D48" s="22"/>
      <c r="E48" s="22"/>
      <c r="F48" s="38"/>
      <c r="G48" s="17" t="str">
        <f t="shared" si="1"/>
        <v/>
      </c>
      <c r="H48" s="41"/>
    </row>
    <row r="49" spans="2:8" x14ac:dyDescent="0.6">
      <c r="B49" s="13"/>
      <c r="C49" s="14"/>
      <c r="D49" s="22"/>
      <c r="E49" s="22"/>
      <c r="F49" s="38"/>
      <c r="G49" s="17" t="str">
        <f t="shared" si="1"/>
        <v/>
      </c>
      <c r="H49" s="41"/>
    </row>
    <row r="50" spans="2:8" x14ac:dyDescent="0.6">
      <c r="B50" s="13"/>
      <c r="C50" s="14"/>
      <c r="D50" s="22"/>
      <c r="E50" s="22"/>
      <c r="F50" s="38"/>
      <c r="G50" s="17" t="str">
        <f t="shared" si="1"/>
        <v/>
      </c>
      <c r="H50" s="41"/>
    </row>
    <row r="51" spans="2:8" x14ac:dyDescent="0.6">
      <c r="B51" s="13"/>
      <c r="C51" s="14"/>
      <c r="D51" s="22"/>
      <c r="E51" s="22"/>
      <c r="F51" s="38"/>
      <c r="G51" s="17" t="str">
        <f t="shared" si="1"/>
        <v/>
      </c>
      <c r="H51" s="41"/>
    </row>
    <row r="52" spans="2:8" x14ac:dyDescent="0.6">
      <c r="B52" s="13"/>
      <c r="C52" s="14"/>
      <c r="D52" s="22"/>
      <c r="E52" s="22"/>
      <c r="F52" s="38"/>
      <c r="G52" s="17" t="str">
        <f t="shared" si="1"/>
        <v/>
      </c>
      <c r="H52" s="41"/>
    </row>
    <row r="53" spans="2:8" x14ac:dyDescent="0.6">
      <c r="B53" s="13"/>
      <c r="C53" s="14"/>
      <c r="D53" s="22"/>
      <c r="E53" s="22"/>
      <c r="F53" s="48"/>
      <c r="G53" s="17" t="str">
        <f t="shared" si="1"/>
        <v/>
      </c>
      <c r="H53" s="41"/>
    </row>
    <row r="54" spans="2:8" x14ac:dyDescent="0.6">
      <c r="B54" s="14"/>
      <c r="C54" s="14"/>
      <c r="D54" s="22"/>
      <c r="E54" s="22"/>
      <c r="F54" s="48"/>
      <c r="G54" s="17" t="str">
        <f t="shared" si="1"/>
        <v/>
      </c>
      <c r="H54" s="41"/>
    </row>
    <row r="55" spans="2:8" x14ac:dyDescent="0.6">
      <c r="B55" s="21"/>
      <c r="C55" s="14"/>
      <c r="D55" s="22"/>
      <c r="E55" s="22"/>
      <c r="F55" s="38"/>
      <c r="G55" s="17" t="str">
        <f t="shared" si="1"/>
        <v/>
      </c>
      <c r="H55" s="41"/>
    </row>
    <row r="56" spans="2:8" x14ac:dyDescent="0.6">
      <c r="B56" s="21"/>
      <c r="C56" s="14"/>
      <c r="D56" s="22"/>
      <c r="E56" s="22"/>
      <c r="F56" s="38"/>
      <c r="G56" s="17" t="str">
        <f t="shared" si="1"/>
        <v/>
      </c>
      <c r="H56" s="41"/>
    </row>
    <row r="57" spans="2:8" x14ac:dyDescent="0.6">
      <c r="B57" s="13"/>
      <c r="C57" s="14"/>
      <c r="D57" s="22"/>
      <c r="E57" s="22"/>
      <c r="F57" s="38"/>
      <c r="G57" s="17" t="str">
        <f t="shared" si="1"/>
        <v/>
      </c>
      <c r="H57" s="41"/>
    </row>
    <row r="58" spans="2:8" x14ac:dyDescent="0.6">
      <c r="B58" s="13"/>
      <c r="C58" s="14"/>
      <c r="D58" s="22"/>
      <c r="E58" s="22"/>
      <c r="F58" s="38"/>
      <c r="G58" s="17" t="str">
        <f t="shared" si="1"/>
        <v/>
      </c>
      <c r="H58" s="41"/>
    </row>
    <row r="59" spans="2:8" x14ac:dyDescent="0.6">
      <c r="B59" s="13"/>
      <c r="C59" s="14"/>
      <c r="D59" s="22"/>
      <c r="E59" s="22"/>
      <c r="F59" s="38"/>
      <c r="G59" s="17" t="str">
        <f t="shared" si="1"/>
        <v/>
      </c>
      <c r="H59" s="41"/>
    </row>
    <row r="60" spans="2:8" x14ac:dyDescent="0.6">
      <c r="B60" s="13"/>
      <c r="C60" s="14"/>
      <c r="D60" s="22"/>
      <c r="E60" s="22"/>
      <c r="F60" s="38"/>
      <c r="G60" s="17" t="str">
        <f t="shared" si="1"/>
        <v/>
      </c>
      <c r="H60" s="41"/>
    </row>
    <row r="61" spans="2:8" x14ac:dyDescent="0.6">
      <c r="B61" s="13"/>
      <c r="C61" s="14"/>
      <c r="D61" s="37"/>
      <c r="E61" s="37"/>
      <c r="F61" s="38"/>
      <c r="G61" s="17" t="str">
        <f t="shared" si="1"/>
        <v/>
      </c>
    </row>
    <row r="62" spans="2:8" x14ac:dyDescent="0.6">
      <c r="B62" s="13"/>
      <c r="C62" s="14"/>
      <c r="D62" s="22"/>
      <c r="E62" s="22"/>
      <c r="F62" s="38"/>
      <c r="G62" s="17" t="str">
        <f t="shared" si="1"/>
        <v/>
      </c>
      <c r="H62" s="41"/>
    </row>
    <row r="63" spans="2:8" x14ac:dyDescent="0.6">
      <c r="B63" s="13"/>
      <c r="C63" s="153"/>
      <c r="D63" s="37"/>
      <c r="E63" s="37"/>
      <c r="F63" s="38"/>
      <c r="G63" s="17" t="str">
        <f t="shared" si="1"/>
        <v/>
      </c>
      <c r="H63" s="49"/>
    </row>
    <row r="64" spans="2:8" x14ac:dyDescent="0.6">
      <c r="B64" s="13"/>
      <c r="C64" s="153"/>
      <c r="D64" s="37"/>
      <c r="E64" s="37"/>
      <c r="F64" s="38"/>
      <c r="G64" s="17" t="str">
        <f t="shared" si="1"/>
        <v/>
      </c>
    </row>
    <row r="65" spans="2:8" x14ac:dyDescent="0.6">
      <c r="B65" s="13"/>
      <c r="C65" s="153"/>
      <c r="D65" s="22"/>
      <c r="E65" s="22"/>
      <c r="F65" s="38"/>
      <c r="G65" s="17" t="str">
        <f t="shared" si="1"/>
        <v/>
      </c>
      <c r="H65" s="41"/>
    </row>
    <row r="66" spans="2:8" x14ac:dyDescent="0.6">
      <c r="B66" s="13"/>
      <c r="C66" s="14"/>
      <c r="D66" s="22"/>
      <c r="E66" s="22"/>
      <c r="F66" s="38"/>
      <c r="G66" s="17" t="str">
        <f t="shared" si="1"/>
        <v/>
      </c>
      <c r="H66" s="41"/>
    </row>
    <row r="67" spans="2:8" x14ac:dyDescent="0.6">
      <c r="B67" s="13"/>
      <c r="C67" s="14"/>
      <c r="D67" s="22"/>
      <c r="E67" s="22"/>
      <c r="F67" s="38"/>
      <c r="G67" s="17" t="str">
        <f t="shared" si="1"/>
        <v/>
      </c>
      <c r="H67" s="41"/>
    </row>
    <row r="68" spans="2:8" x14ac:dyDescent="0.6">
      <c r="B68" s="13"/>
      <c r="C68" s="14"/>
      <c r="D68" s="22"/>
      <c r="E68" s="22"/>
      <c r="F68" s="38"/>
      <c r="G68" s="17" t="str">
        <f t="shared" si="1"/>
        <v/>
      </c>
      <c r="H68" s="41"/>
    </row>
    <row r="69" spans="2:8" x14ac:dyDescent="0.6">
      <c r="B69" s="13"/>
      <c r="C69" s="14"/>
      <c r="D69" s="22"/>
      <c r="E69" s="22"/>
      <c r="F69" s="38"/>
      <c r="G69" s="17" t="str">
        <f t="shared" si="1"/>
        <v/>
      </c>
      <c r="H69" s="41"/>
    </row>
    <row r="70" spans="2:8" x14ac:dyDescent="0.6">
      <c r="B70" s="13"/>
      <c r="C70" s="14"/>
      <c r="D70" s="22"/>
      <c r="E70" s="22"/>
      <c r="F70" s="38"/>
      <c r="G70" s="17" t="str">
        <f t="shared" si="1"/>
        <v/>
      </c>
      <c r="H70" s="41"/>
    </row>
    <row r="71" spans="2:8" x14ac:dyDescent="0.6">
      <c r="B71" s="13"/>
      <c r="C71" s="152"/>
      <c r="D71" s="22"/>
      <c r="E71" s="22"/>
      <c r="F71" s="38"/>
      <c r="G71" s="17" t="str">
        <f t="shared" si="1"/>
        <v/>
      </c>
      <c r="H71" s="41"/>
    </row>
    <row r="72" spans="2:8" x14ac:dyDescent="0.6">
      <c r="B72" s="13"/>
      <c r="C72" s="152"/>
      <c r="D72" s="22"/>
      <c r="E72" s="22"/>
      <c r="F72" s="38"/>
      <c r="G72" s="17" t="str">
        <f t="shared" si="1"/>
        <v/>
      </c>
      <c r="H72" s="41"/>
    </row>
    <row r="73" spans="2:8" x14ac:dyDescent="0.6">
      <c r="B73" s="13"/>
      <c r="C73" s="152"/>
      <c r="D73" s="22"/>
      <c r="E73" s="22"/>
      <c r="F73" s="38"/>
      <c r="G73" s="17" t="str">
        <f t="shared" ref="G73:G76" si="2">IF(D73="","",E73*F73)</f>
        <v/>
      </c>
      <c r="H73" s="41"/>
    </row>
    <row r="74" spans="2:8" x14ac:dyDescent="0.6">
      <c r="B74" s="13"/>
      <c r="C74" s="14"/>
      <c r="D74" s="22"/>
      <c r="E74" s="22"/>
      <c r="F74" s="38"/>
      <c r="G74" s="17" t="str">
        <f t="shared" si="2"/>
        <v/>
      </c>
      <c r="H74" s="41"/>
    </row>
    <row r="75" spans="2:8" x14ac:dyDescent="0.6">
      <c r="B75" s="13"/>
      <c r="C75" s="14"/>
      <c r="D75" s="22"/>
      <c r="E75" s="22"/>
      <c r="F75" s="38"/>
      <c r="G75" s="17" t="str">
        <f t="shared" si="2"/>
        <v/>
      </c>
      <c r="H75" s="41"/>
    </row>
    <row r="76" spans="2:8" x14ac:dyDescent="0.6">
      <c r="B76" s="13"/>
      <c r="C76" s="14"/>
      <c r="D76" s="22"/>
      <c r="E76" s="22"/>
      <c r="F76" s="38"/>
      <c r="G76" s="17" t="str">
        <f t="shared" si="2"/>
        <v/>
      </c>
      <c r="H76" s="41"/>
    </row>
    <row r="77" spans="2:8" s="28" customFormat="1" ht="24.95" customHeight="1" x14ac:dyDescent="0.6">
      <c r="B77" s="93" t="str">
        <f>$B$10</f>
        <v>C8.1</v>
      </c>
      <c r="C77" s="30" t="s">
        <v>173</v>
      </c>
      <c r="D77" s="31"/>
      <c r="E77" s="32"/>
      <c r="F77" s="31"/>
      <c r="G77" s="33">
        <f>SUM(G9:G76)</f>
        <v>0</v>
      </c>
      <c r="H77" s="34"/>
    </row>
  </sheetData>
  <mergeCells count="4">
    <mergeCell ref="E1:G1"/>
    <mergeCell ref="B5:F7"/>
    <mergeCell ref="G4:G7"/>
    <mergeCell ref="B4:F4"/>
  </mergeCells>
  <phoneticPr fontId="16" type="noConversion"/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ZNT 4198/17T Standard Quotation Document Ver. 2019-09-02&amp;R&amp;"Arial,Bold"_____________________
C&amp;P   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7"/>
  <dimension ref="B1:H73"/>
  <sheetViews>
    <sheetView view="pageBreakPreview" zoomScaleNormal="125" zoomScaleSheetLayoutView="100" zoomScalePageLayoutView="125" workbookViewId="0">
      <selection activeCell="G4" sqref="G4:G7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82"/>
      <c r="C3" s="82"/>
      <c r="D3" s="83"/>
      <c r="E3" s="83"/>
      <c r="F3" s="84"/>
      <c r="G3" s="102"/>
    </row>
    <row r="4" spans="2:8" x14ac:dyDescent="0.6">
      <c r="B4" s="376" t="s">
        <v>8</v>
      </c>
      <c r="C4" s="377"/>
      <c r="D4" s="377"/>
      <c r="E4" s="377"/>
      <c r="F4" s="377"/>
      <c r="G4" s="373" t="str">
        <f>"CHAPTER "&amp;B10</f>
        <v>CHAPTER C8.2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8" ht="12.75" customHeight="1" x14ac:dyDescent="0.6">
      <c r="B6" s="369"/>
      <c r="C6" s="370"/>
      <c r="D6" s="370"/>
      <c r="E6" s="370"/>
      <c r="F6" s="370"/>
      <c r="G6" s="374"/>
      <c r="H6" s="8"/>
    </row>
    <row r="7" spans="2:8" ht="7.5" customHeight="1" x14ac:dyDescent="0.6">
      <c r="B7" s="371"/>
      <c r="C7" s="372"/>
      <c r="D7" s="372"/>
      <c r="E7" s="372"/>
      <c r="F7" s="372"/>
      <c r="G7" s="375"/>
      <c r="H7" s="8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13"/>
      <c r="C9" s="14"/>
      <c r="D9" s="15"/>
      <c r="E9" s="15"/>
      <c r="F9" s="16"/>
      <c r="G9" s="17" t="str">
        <f t="shared" ref="G9:G40" si="0">IF(D9="","",E9*F9)</f>
        <v/>
      </c>
      <c r="H9" s="18"/>
    </row>
    <row r="10" spans="2:8" ht="26" x14ac:dyDescent="0.6">
      <c r="B10" s="77" t="s">
        <v>2066</v>
      </c>
      <c r="C10" s="20" t="s">
        <v>2067</v>
      </c>
      <c r="D10" s="22"/>
      <c r="E10" s="22"/>
      <c r="F10" s="40"/>
      <c r="G10" s="17" t="str">
        <f t="shared" si="0"/>
        <v/>
      </c>
      <c r="H10" s="41"/>
    </row>
    <row r="11" spans="2:8" x14ac:dyDescent="0.6">
      <c r="B11" s="50"/>
      <c r="C11" s="14"/>
      <c r="D11" s="22"/>
      <c r="E11" s="22"/>
      <c r="F11" s="40"/>
      <c r="G11" s="17" t="str">
        <f t="shared" si="0"/>
        <v/>
      </c>
      <c r="H11" s="41"/>
    </row>
    <row r="12" spans="2:8" x14ac:dyDescent="0.6">
      <c r="B12" s="50" t="s">
        <v>2068</v>
      </c>
      <c r="C12" s="14" t="s">
        <v>2069</v>
      </c>
      <c r="D12" s="22"/>
      <c r="E12" s="22"/>
      <c r="F12" s="40"/>
      <c r="G12" s="17" t="str">
        <f t="shared" si="0"/>
        <v/>
      </c>
      <c r="H12" s="41"/>
    </row>
    <row r="13" spans="2:8" x14ac:dyDescent="0.6">
      <c r="B13" s="50"/>
      <c r="C13" s="14"/>
      <c r="D13" s="22"/>
      <c r="E13" s="22"/>
      <c r="F13" s="40"/>
      <c r="G13" s="17" t="str">
        <f t="shared" si="0"/>
        <v/>
      </c>
      <c r="H13" s="41"/>
    </row>
    <row r="14" spans="2:8" x14ac:dyDescent="0.6">
      <c r="B14" s="50" t="s">
        <v>2070</v>
      </c>
      <c r="C14" s="14" t="s">
        <v>2071</v>
      </c>
      <c r="D14" s="22"/>
      <c r="E14" s="23"/>
      <c r="F14" s="24"/>
      <c r="G14" s="17" t="str">
        <f t="shared" si="0"/>
        <v/>
      </c>
      <c r="H14" s="42"/>
    </row>
    <row r="15" spans="2:8" x14ac:dyDescent="0.6">
      <c r="B15" s="50"/>
      <c r="C15" s="14"/>
      <c r="D15" s="22"/>
      <c r="E15" s="23"/>
      <c r="F15" s="24"/>
      <c r="G15" s="17" t="str">
        <f t="shared" si="0"/>
        <v/>
      </c>
      <c r="H15" s="42"/>
    </row>
    <row r="16" spans="2:8" ht="26" x14ac:dyDescent="0.6">
      <c r="B16" s="50" t="s">
        <v>109</v>
      </c>
      <c r="C16" s="14" t="s">
        <v>2072</v>
      </c>
      <c r="D16" s="22" t="s">
        <v>1240</v>
      </c>
      <c r="E16" s="23"/>
      <c r="F16" s="24"/>
      <c r="G16" s="17">
        <f t="shared" si="0"/>
        <v>0</v>
      </c>
      <c r="H16" s="42"/>
    </row>
    <row r="17" spans="2:8" x14ac:dyDescent="0.6">
      <c r="B17" s="50"/>
      <c r="C17" s="14"/>
      <c r="D17" s="22"/>
      <c r="E17" s="23"/>
      <c r="F17" s="24"/>
      <c r="G17" s="17" t="str">
        <f t="shared" si="0"/>
        <v/>
      </c>
      <c r="H17" s="42"/>
    </row>
    <row r="18" spans="2:8" x14ac:dyDescent="0.6">
      <c r="B18" s="50" t="s">
        <v>2073</v>
      </c>
      <c r="C18" s="14" t="s">
        <v>2074</v>
      </c>
      <c r="D18" s="22"/>
      <c r="E18" s="23"/>
      <c r="F18" s="40"/>
      <c r="G18" s="17" t="str">
        <f t="shared" si="0"/>
        <v/>
      </c>
      <c r="H18" s="41"/>
    </row>
    <row r="19" spans="2:8" x14ac:dyDescent="0.6">
      <c r="B19" s="50"/>
      <c r="C19" s="14"/>
      <c r="D19" s="22"/>
      <c r="E19" s="23"/>
      <c r="F19" s="43"/>
      <c r="G19" s="17" t="str">
        <f t="shared" si="0"/>
        <v/>
      </c>
      <c r="H19" s="41"/>
    </row>
    <row r="20" spans="2:8" ht="26" x14ac:dyDescent="0.6">
      <c r="B20" s="50" t="s">
        <v>109</v>
      </c>
      <c r="C20" s="14" t="s">
        <v>2072</v>
      </c>
      <c r="D20" s="22" t="s">
        <v>1240</v>
      </c>
      <c r="E20" s="23"/>
      <c r="F20" s="40"/>
      <c r="G20" s="17">
        <f t="shared" si="0"/>
        <v>0</v>
      </c>
      <c r="H20" s="44"/>
    </row>
    <row r="21" spans="2:8" x14ac:dyDescent="0.6">
      <c r="B21" s="50"/>
      <c r="C21" s="14"/>
      <c r="D21" s="22"/>
      <c r="E21" s="23"/>
      <c r="F21" s="45"/>
      <c r="G21" s="17" t="str">
        <f t="shared" si="0"/>
        <v/>
      </c>
    </row>
    <row r="22" spans="2:8" x14ac:dyDescent="0.6">
      <c r="B22" s="50" t="s">
        <v>2075</v>
      </c>
      <c r="C22" s="14" t="s">
        <v>2076</v>
      </c>
      <c r="D22" s="22" t="s">
        <v>1240</v>
      </c>
      <c r="E22" s="23"/>
      <c r="F22" s="45"/>
      <c r="G22" s="17">
        <f t="shared" si="0"/>
        <v>0</v>
      </c>
    </row>
    <row r="23" spans="2:8" x14ac:dyDescent="0.6">
      <c r="B23" s="50"/>
      <c r="C23" s="14"/>
      <c r="D23" s="22"/>
      <c r="E23" s="23"/>
      <c r="F23" s="38"/>
      <c r="G23" s="17" t="str">
        <f t="shared" si="0"/>
        <v/>
      </c>
    </row>
    <row r="24" spans="2:8" x14ac:dyDescent="0.6">
      <c r="B24" s="50" t="s">
        <v>2077</v>
      </c>
      <c r="C24" s="14" t="s">
        <v>2078</v>
      </c>
      <c r="D24" s="22" t="s">
        <v>1240</v>
      </c>
      <c r="E24" s="23"/>
      <c r="F24" s="45"/>
      <c r="G24" s="17">
        <f t="shared" si="0"/>
        <v>0</v>
      </c>
    </row>
    <row r="25" spans="2:8" x14ac:dyDescent="0.6">
      <c r="B25" s="50"/>
      <c r="C25" s="14"/>
      <c r="D25" s="22"/>
      <c r="E25" s="23"/>
      <c r="F25" s="43"/>
      <c r="G25" s="17" t="str">
        <f t="shared" si="0"/>
        <v/>
      </c>
    </row>
    <row r="26" spans="2:8" ht="26" x14ac:dyDescent="0.6">
      <c r="B26" s="50" t="s">
        <v>2079</v>
      </c>
      <c r="C26" s="14" t="s">
        <v>2080</v>
      </c>
      <c r="D26" s="22"/>
      <c r="E26" s="23"/>
      <c r="F26" s="45"/>
      <c r="G26" s="17" t="str">
        <f t="shared" si="0"/>
        <v/>
      </c>
    </row>
    <row r="27" spans="2:8" x14ac:dyDescent="0.6">
      <c r="B27" s="50"/>
      <c r="C27" s="14"/>
      <c r="D27" s="22"/>
      <c r="E27" s="23"/>
      <c r="F27" s="40"/>
      <c r="G27" s="17" t="str">
        <f t="shared" si="0"/>
        <v/>
      </c>
      <c r="H27" s="41"/>
    </row>
    <row r="28" spans="2:8" x14ac:dyDescent="0.6">
      <c r="B28" s="50" t="s">
        <v>2081</v>
      </c>
      <c r="C28" s="14" t="s">
        <v>2071</v>
      </c>
      <c r="D28" s="22"/>
      <c r="E28" s="23"/>
      <c r="F28" s="40"/>
      <c r="G28" s="17" t="str">
        <f t="shared" si="0"/>
        <v/>
      </c>
      <c r="H28" s="41"/>
    </row>
    <row r="29" spans="2:8" x14ac:dyDescent="0.6">
      <c r="B29" s="50"/>
      <c r="C29" s="14"/>
      <c r="D29" s="22"/>
      <c r="E29" s="23"/>
      <c r="F29" s="38"/>
      <c r="G29" s="17" t="str">
        <f t="shared" si="0"/>
        <v/>
      </c>
      <c r="H29" s="42"/>
    </row>
    <row r="30" spans="2:8" ht="26" x14ac:dyDescent="0.6">
      <c r="B30" s="50" t="s">
        <v>109</v>
      </c>
      <c r="C30" s="14" t="s">
        <v>2072</v>
      </c>
      <c r="D30" s="22" t="s">
        <v>1240</v>
      </c>
      <c r="E30" s="26"/>
      <c r="F30" s="27"/>
      <c r="G30" s="17">
        <f t="shared" si="0"/>
        <v>0</v>
      </c>
      <c r="H30" s="18"/>
    </row>
    <row r="31" spans="2:8" s="36" customFormat="1" x14ac:dyDescent="0.6">
      <c r="B31" s="50"/>
      <c r="C31" s="14"/>
      <c r="D31" s="15"/>
      <c r="E31" s="26"/>
      <c r="F31" s="27"/>
      <c r="G31" s="17" t="str">
        <f t="shared" si="0"/>
        <v/>
      </c>
      <c r="H31" s="18"/>
    </row>
    <row r="32" spans="2:8" x14ac:dyDescent="0.6">
      <c r="B32" s="50" t="s">
        <v>2082</v>
      </c>
      <c r="C32" s="14" t="s">
        <v>2074</v>
      </c>
      <c r="D32" s="22"/>
      <c r="E32" s="23"/>
      <c r="F32" s="38"/>
      <c r="G32" s="17" t="str">
        <f t="shared" si="0"/>
        <v/>
      </c>
      <c r="H32" s="42"/>
    </row>
    <row r="33" spans="2:8" x14ac:dyDescent="0.6">
      <c r="B33" s="50"/>
      <c r="C33" s="14"/>
      <c r="D33" s="22"/>
      <c r="E33" s="23"/>
      <c r="F33" s="38"/>
      <c r="G33" s="17" t="str">
        <f t="shared" si="0"/>
        <v/>
      </c>
      <c r="H33" s="42"/>
    </row>
    <row r="34" spans="2:8" ht="26" x14ac:dyDescent="0.6">
      <c r="B34" s="50" t="s">
        <v>109</v>
      </c>
      <c r="C34" s="14" t="s">
        <v>2072</v>
      </c>
      <c r="D34" s="22" t="s">
        <v>1240</v>
      </c>
      <c r="E34" s="23"/>
      <c r="F34" s="47"/>
      <c r="G34" s="17">
        <f t="shared" si="0"/>
        <v>0</v>
      </c>
      <c r="H34" s="41"/>
    </row>
    <row r="35" spans="2:8" x14ac:dyDescent="0.6">
      <c r="B35" s="50"/>
      <c r="C35" s="14"/>
      <c r="D35" s="22"/>
      <c r="E35" s="23"/>
      <c r="F35" s="47"/>
      <c r="G35" s="17" t="str">
        <f t="shared" si="0"/>
        <v/>
      </c>
      <c r="H35" s="41"/>
    </row>
    <row r="36" spans="2:8" x14ac:dyDescent="0.6">
      <c r="B36" s="50" t="s">
        <v>2083</v>
      </c>
      <c r="C36" s="14" t="s">
        <v>2076</v>
      </c>
      <c r="D36" s="22" t="s">
        <v>1240</v>
      </c>
      <c r="E36" s="23"/>
      <c r="F36" s="43"/>
      <c r="G36" s="17">
        <f t="shared" si="0"/>
        <v>0</v>
      </c>
      <c r="H36" s="41"/>
    </row>
    <row r="37" spans="2:8" x14ac:dyDescent="0.6">
      <c r="B37" s="50"/>
      <c r="C37" s="14"/>
      <c r="D37" s="22"/>
      <c r="E37" s="23"/>
      <c r="F37" s="43"/>
      <c r="G37" s="17" t="str">
        <f t="shared" si="0"/>
        <v/>
      </c>
      <c r="H37" s="41"/>
    </row>
    <row r="38" spans="2:8" x14ac:dyDescent="0.6">
      <c r="B38" s="50" t="s">
        <v>2084</v>
      </c>
      <c r="C38" s="14" t="s">
        <v>2078</v>
      </c>
      <c r="D38" s="22" t="s">
        <v>1240</v>
      </c>
      <c r="E38" s="22"/>
      <c r="F38" s="40"/>
      <c r="G38" s="17">
        <f t="shared" si="0"/>
        <v>0</v>
      </c>
      <c r="H38" s="41"/>
    </row>
    <row r="39" spans="2:8" x14ac:dyDescent="0.6">
      <c r="B39" s="50"/>
      <c r="C39" s="14"/>
      <c r="D39" s="22"/>
      <c r="E39" s="22"/>
      <c r="F39" s="40"/>
      <c r="G39" s="17" t="str">
        <f t="shared" si="0"/>
        <v/>
      </c>
      <c r="H39" s="41"/>
    </row>
    <row r="40" spans="2:8" x14ac:dyDescent="0.6">
      <c r="B40" s="13"/>
      <c r="C40" s="153"/>
      <c r="D40" s="22"/>
      <c r="E40" s="22"/>
      <c r="F40" s="38"/>
      <c r="G40" s="17" t="str">
        <f t="shared" si="0"/>
        <v/>
      </c>
      <c r="H40" s="41"/>
    </row>
    <row r="41" spans="2:8" x14ac:dyDescent="0.6">
      <c r="B41" s="13"/>
      <c r="C41" s="14"/>
      <c r="D41" s="22"/>
      <c r="E41" s="22"/>
      <c r="F41" s="38"/>
      <c r="G41" s="17" t="str">
        <f t="shared" ref="G41:G65" si="1">IF(D41="","",E41*F41)</f>
        <v/>
      </c>
      <c r="H41" s="41"/>
    </row>
    <row r="42" spans="2:8" x14ac:dyDescent="0.6">
      <c r="B42" s="13"/>
      <c r="C42" s="14"/>
      <c r="D42" s="22"/>
      <c r="E42" s="22"/>
      <c r="F42" s="38"/>
      <c r="G42" s="17" t="str">
        <f t="shared" si="1"/>
        <v/>
      </c>
      <c r="H42" s="41"/>
    </row>
    <row r="43" spans="2:8" x14ac:dyDescent="0.6">
      <c r="B43" s="13"/>
      <c r="C43" s="14"/>
      <c r="D43" s="22"/>
      <c r="E43" s="22"/>
      <c r="F43" s="38"/>
      <c r="G43" s="17" t="str">
        <f t="shared" si="1"/>
        <v/>
      </c>
      <c r="H43" s="41"/>
    </row>
    <row r="44" spans="2:8" x14ac:dyDescent="0.6">
      <c r="B44" s="13"/>
      <c r="C44" s="14"/>
      <c r="D44" s="22"/>
      <c r="E44" s="22"/>
      <c r="F44" s="38"/>
      <c r="G44" s="17" t="str">
        <f t="shared" si="1"/>
        <v/>
      </c>
      <c r="H44" s="41"/>
    </row>
    <row r="45" spans="2:8" x14ac:dyDescent="0.6">
      <c r="B45" s="13"/>
      <c r="C45" s="14"/>
      <c r="D45" s="22"/>
      <c r="E45" s="22"/>
      <c r="F45" s="38"/>
      <c r="G45" s="17" t="str">
        <f t="shared" si="1"/>
        <v/>
      </c>
      <c r="H45" s="41"/>
    </row>
    <row r="46" spans="2:8" x14ac:dyDescent="0.6">
      <c r="B46" s="13"/>
      <c r="C46" s="152"/>
      <c r="D46" s="22"/>
      <c r="E46" s="22"/>
      <c r="F46" s="38"/>
      <c r="G46" s="17" t="str">
        <f t="shared" si="1"/>
        <v/>
      </c>
      <c r="H46" s="41"/>
    </row>
    <row r="47" spans="2:8" x14ac:dyDescent="0.6">
      <c r="B47" s="13"/>
      <c r="C47" s="152"/>
      <c r="D47" s="22"/>
      <c r="E47" s="22"/>
      <c r="F47" s="38"/>
      <c r="G47" s="17" t="str">
        <f t="shared" si="1"/>
        <v/>
      </c>
      <c r="H47" s="41"/>
    </row>
    <row r="48" spans="2:8" x14ac:dyDescent="0.6">
      <c r="B48" s="13"/>
      <c r="C48" s="152"/>
      <c r="D48" s="22"/>
      <c r="E48" s="22"/>
      <c r="F48" s="38"/>
      <c r="G48" s="17" t="str">
        <f t="shared" si="1"/>
        <v/>
      </c>
      <c r="H48" s="41"/>
    </row>
    <row r="49" spans="2:8" x14ac:dyDescent="0.6">
      <c r="B49" s="13"/>
      <c r="C49" s="14"/>
      <c r="D49" s="22"/>
      <c r="E49" s="22"/>
      <c r="F49" s="38"/>
      <c r="G49" s="17" t="str">
        <f t="shared" si="1"/>
        <v/>
      </c>
      <c r="H49" s="41"/>
    </row>
    <row r="50" spans="2:8" x14ac:dyDescent="0.6">
      <c r="B50" s="13"/>
      <c r="C50" s="14"/>
      <c r="D50" s="22"/>
      <c r="E50" s="22"/>
      <c r="F50" s="38"/>
      <c r="G50" s="17" t="str">
        <f t="shared" si="1"/>
        <v/>
      </c>
      <c r="H50" s="41"/>
    </row>
    <row r="51" spans="2:8" x14ac:dyDescent="0.6">
      <c r="B51" s="13"/>
      <c r="C51" s="14"/>
      <c r="D51" s="22"/>
      <c r="E51" s="22"/>
      <c r="F51" s="38"/>
      <c r="G51" s="17" t="str">
        <f t="shared" si="1"/>
        <v/>
      </c>
      <c r="H51" s="41"/>
    </row>
    <row r="52" spans="2:8" x14ac:dyDescent="0.6">
      <c r="B52" s="13"/>
      <c r="C52" s="14"/>
      <c r="D52" s="22"/>
      <c r="E52" s="22"/>
      <c r="F52" s="38"/>
      <c r="G52" s="17" t="str">
        <f t="shared" si="1"/>
        <v/>
      </c>
      <c r="H52" s="41"/>
    </row>
    <row r="53" spans="2:8" x14ac:dyDescent="0.6">
      <c r="B53" s="13"/>
      <c r="C53" s="14"/>
      <c r="D53" s="22"/>
      <c r="E53" s="22"/>
      <c r="F53" s="38"/>
      <c r="G53" s="17" t="str">
        <f t="shared" si="1"/>
        <v/>
      </c>
      <c r="H53" s="41"/>
    </row>
    <row r="54" spans="2:8" x14ac:dyDescent="0.6">
      <c r="B54" s="13"/>
      <c r="C54" s="14"/>
      <c r="D54" s="22"/>
      <c r="E54" s="22"/>
      <c r="F54" s="38"/>
      <c r="G54" s="17" t="str">
        <f t="shared" si="1"/>
        <v/>
      </c>
      <c r="H54" s="41"/>
    </row>
    <row r="55" spans="2:8" x14ac:dyDescent="0.6">
      <c r="B55" s="13"/>
      <c r="C55" s="14"/>
      <c r="D55" s="22"/>
      <c r="E55" s="22"/>
      <c r="F55" s="38"/>
      <c r="G55" s="17" t="str">
        <f t="shared" si="1"/>
        <v/>
      </c>
      <c r="H55" s="41"/>
    </row>
    <row r="56" spans="2:8" x14ac:dyDescent="0.6">
      <c r="B56" s="13"/>
      <c r="C56" s="14"/>
      <c r="D56" s="22"/>
      <c r="E56" s="22"/>
      <c r="F56" s="38"/>
      <c r="G56" s="17" t="str">
        <f t="shared" si="1"/>
        <v/>
      </c>
      <c r="H56" s="41"/>
    </row>
    <row r="57" spans="2:8" x14ac:dyDescent="0.6">
      <c r="B57" s="13"/>
      <c r="C57" s="14"/>
      <c r="D57" s="22"/>
      <c r="E57" s="22"/>
      <c r="F57" s="38"/>
      <c r="G57" s="17" t="str">
        <f t="shared" si="1"/>
        <v/>
      </c>
      <c r="H57" s="41"/>
    </row>
    <row r="58" spans="2:8" x14ac:dyDescent="0.6">
      <c r="B58" s="13"/>
      <c r="C58" s="14"/>
      <c r="D58" s="22"/>
      <c r="E58" s="22"/>
      <c r="F58" s="38"/>
      <c r="G58" s="17" t="str">
        <f t="shared" si="1"/>
        <v/>
      </c>
      <c r="H58" s="41"/>
    </row>
    <row r="59" spans="2:8" x14ac:dyDescent="0.6">
      <c r="B59" s="13"/>
      <c r="C59" s="14"/>
      <c r="D59" s="22"/>
      <c r="E59" s="22"/>
      <c r="F59" s="38"/>
      <c r="G59" s="17" t="str">
        <f t="shared" si="1"/>
        <v/>
      </c>
      <c r="H59" s="41"/>
    </row>
    <row r="60" spans="2:8" x14ac:dyDescent="0.6">
      <c r="B60" s="13"/>
      <c r="C60" s="152"/>
      <c r="D60" s="22"/>
      <c r="E60" s="22"/>
      <c r="F60" s="38"/>
      <c r="G60" s="17" t="str">
        <f t="shared" si="1"/>
        <v/>
      </c>
      <c r="H60" s="41"/>
    </row>
    <row r="61" spans="2:8" x14ac:dyDescent="0.6">
      <c r="B61" s="13"/>
      <c r="C61" s="14"/>
      <c r="D61" s="22"/>
      <c r="E61" s="22"/>
      <c r="F61" s="38"/>
      <c r="G61" s="17" t="str">
        <f t="shared" si="1"/>
        <v/>
      </c>
      <c r="H61" s="41"/>
    </row>
    <row r="62" spans="2:8" x14ac:dyDescent="0.6">
      <c r="B62" s="13"/>
      <c r="C62" s="14"/>
      <c r="D62" s="22"/>
      <c r="E62" s="22"/>
      <c r="F62" s="38"/>
      <c r="G62" s="17" t="str">
        <f t="shared" si="1"/>
        <v/>
      </c>
      <c r="H62" s="41"/>
    </row>
    <row r="63" spans="2:8" x14ac:dyDescent="0.6">
      <c r="B63" s="13"/>
      <c r="C63" s="14"/>
      <c r="D63" s="22"/>
      <c r="E63" s="22"/>
      <c r="F63" s="38"/>
      <c r="G63" s="17" t="str">
        <f t="shared" si="1"/>
        <v/>
      </c>
      <c r="H63" s="41"/>
    </row>
    <row r="64" spans="2:8" x14ac:dyDescent="0.6">
      <c r="B64" s="13"/>
      <c r="C64" s="14"/>
      <c r="D64" s="22"/>
      <c r="E64" s="22"/>
      <c r="F64" s="38"/>
      <c r="G64" s="17" t="str">
        <f t="shared" si="1"/>
        <v/>
      </c>
      <c r="H64" s="41"/>
    </row>
    <row r="65" spans="2:8" x14ac:dyDescent="0.6">
      <c r="B65" s="13"/>
      <c r="C65" s="14"/>
      <c r="D65" s="22"/>
      <c r="E65" s="22"/>
      <c r="F65" s="38"/>
      <c r="G65" s="17" t="str">
        <f t="shared" si="1"/>
        <v/>
      </c>
      <c r="H65" s="41"/>
    </row>
    <row r="66" spans="2:8" x14ac:dyDescent="0.6">
      <c r="B66" s="13"/>
      <c r="C66" s="14"/>
      <c r="D66" s="22"/>
      <c r="E66" s="22"/>
      <c r="F66" s="38"/>
      <c r="G66" s="17"/>
      <c r="H66" s="41"/>
    </row>
    <row r="67" spans="2:8" x14ac:dyDescent="0.6">
      <c r="B67" s="13"/>
      <c r="C67" s="14"/>
      <c r="D67" s="22"/>
      <c r="E67" s="22"/>
      <c r="F67" s="38"/>
      <c r="G67" s="17" t="str">
        <f t="shared" ref="G67:G72" si="2">IF(D67="","",E67*F67)</f>
        <v/>
      </c>
      <c r="H67" s="41"/>
    </row>
    <row r="68" spans="2:8" x14ac:dyDescent="0.6">
      <c r="B68" s="13"/>
      <c r="C68" s="14"/>
      <c r="D68" s="22"/>
      <c r="E68" s="22"/>
      <c r="F68" s="38"/>
      <c r="G68" s="17" t="str">
        <f t="shared" si="2"/>
        <v/>
      </c>
      <c r="H68" s="41"/>
    </row>
    <row r="69" spans="2:8" x14ac:dyDescent="0.6">
      <c r="B69" s="21"/>
      <c r="C69" s="14"/>
      <c r="D69" s="22"/>
      <c r="E69" s="22"/>
      <c r="F69" s="38"/>
      <c r="G69" s="17" t="str">
        <f t="shared" si="2"/>
        <v/>
      </c>
      <c r="H69" s="41"/>
    </row>
    <row r="70" spans="2:8" x14ac:dyDescent="0.6">
      <c r="B70" s="13"/>
      <c r="C70" s="14"/>
      <c r="D70" s="22"/>
      <c r="E70" s="22"/>
      <c r="F70" s="38"/>
      <c r="G70" s="17" t="str">
        <f t="shared" si="2"/>
        <v/>
      </c>
      <c r="H70" s="41"/>
    </row>
    <row r="71" spans="2:8" x14ac:dyDescent="0.6">
      <c r="B71" s="13"/>
      <c r="C71" s="14"/>
      <c r="D71" s="22"/>
      <c r="E71" s="22"/>
      <c r="F71" s="38"/>
      <c r="G71" s="17" t="str">
        <f t="shared" si="2"/>
        <v/>
      </c>
      <c r="H71" s="41"/>
    </row>
    <row r="72" spans="2:8" x14ac:dyDescent="0.6">
      <c r="B72" s="13"/>
      <c r="C72" s="14"/>
      <c r="D72" s="22"/>
      <c r="E72" s="22"/>
      <c r="F72" s="38"/>
      <c r="G72" s="17" t="str">
        <f t="shared" si="2"/>
        <v/>
      </c>
      <c r="H72" s="41"/>
    </row>
    <row r="73" spans="2:8" s="28" customFormat="1" ht="24.95" customHeight="1" x14ac:dyDescent="0.6">
      <c r="B73" s="93" t="str">
        <f>$B$10</f>
        <v>C8.2</v>
      </c>
      <c r="C73" s="30" t="s">
        <v>173</v>
      </c>
      <c r="D73" s="31"/>
      <c r="E73" s="32"/>
      <c r="F73" s="31"/>
      <c r="G73" s="33">
        <f>SUM(G9:G72)</f>
        <v>0</v>
      </c>
      <c r="H73" s="34"/>
    </row>
  </sheetData>
  <mergeCells count="4">
    <mergeCell ref="E1:G1"/>
    <mergeCell ref="B5:F7"/>
    <mergeCell ref="G4:G7"/>
    <mergeCell ref="B4:F4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ZNT 4198/17T Standard Quotation Document Ver. 2019-09-02&amp;R&amp;"Arial,Bold"_____________________
C&amp;P  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8"/>
  <dimension ref="B1:H73"/>
  <sheetViews>
    <sheetView view="pageBreakPreview" topLeftCell="B1" zoomScaleNormal="125" zoomScaleSheetLayoutView="100" zoomScalePageLayoutView="125" workbookViewId="0">
      <selection activeCell="G4" sqref="G4:G7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82"/>
      <c r="C3" s="82"/>
      <c r="D3" s="83"/>
      <c r="E3" s="83"/>
      <c r="F3" s="84"/>
      <c r="G3" s="102"/>
    </row>
    <row r="4" spans="2:8" x14ac:dyDescent="0.6">
      <c r="B4" s="376" t="s">
        <v>8</v>
      </c>
      <c r="C4" s="377"/>
      <c r="D4" s="377"/>
      <c r="E4" s="377"/>
      <c r="F4" s="377"/>
      <c r="G4" s="373" t="str">
        <f>"CHAPTER "&amp;B10</f>
        <v>CHAPTER C8.3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8" ht="12.75" customHeight="1" x14ac:dyDescent="0.6">
      <c r="B6" s="369"/>
      <c r="C6" s="370"/>
      <c r="D6" s="370"/>
      <c r="E6" s="370"/>
      <c r="F6" s="370"/>
      <c r="G6" s="374"/>
      <c r="H6" s="8"/>
    </row>
    <row r="7" spans="2:8" ht="7.5" customHeight="1" x14ac:dyDescent="0.6">
      <c r="B7" s="371"/>
      <c r="C7" s="372"/>
      <c r="D7" s="372"/>
      <c r="E7" s="372"/>
      <c r="F7" s="372"/>
      <c r="G7" s="375"/>
      <c r="H7" s="8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50"/>
      <c r="C9" s="14"/>
      <c r="D9" s="15"/>
      <c r="E9" s="15"/>
      <c r="F9" s="16"/>
      <c r="G9" s="25" t="str">
        <f t="shared" ref="G9:G40" si="0">IF(D9="","",E9*F9)</f>
        <v/>
      </c>
      <c r="H9" s="18"/>
    </row>
    <row r="10" spans="2:8" x14ac:dyDescent="0.6">
      <c r="B10" s="77" t="s">
        <v>2085</v>
      </c>
      <c r="C10" s="20" t="s">
        <v>2086</v>
      </c>
      <c r="D10" s="22"/>
      <c r="E10" s="22"/>
      <c r="F10" s="40"/>
      <c r="G10" s="25" t="str">
        <f t="shared" si="0"/>
        <v/>
      </c>
      <c r="H10" s="41"/>
    </row>
    <row r="11" spans="2:8" x14ac:dyDescent="0.6">
      <c r="B11" s="50"/>
      <c r="C11" s="14"/>
      <c r="D11" s="22"/>
      <c r="E11" s="22"/>
      <c r="F11" s="40"/>
      <c r="G11" s="25" t="str">
        <f t="shared" si="0"/>
        <v/>
      </c>
      <c r="H11" s="41"/>
    </row>
    <row r="12" spans="2:8" x14ac:dyDescent="0.6">
      <c r="B12" s="50" t="s">
        <v>2087</v>
      </c>
      <c r="C12" s="14" t="s">
        <v>2088</v>
      </c>
      <c r="D12" s="22"/>
      <c r="E12" s="22"/>
      <c r="F12" s="40"/>
      <c r="G12" s="25" t="str">
        <f t="shared" si="0"/>
        <v/>
      </c>
      <c r="H12" s="41"/>
    </row>
    <row r="13" spans="2:8" x14ac:dyDescent="0.6">
      <c r="B13" s="50"/>
      <c r="C13" s="14"/>
      <c r="D13" s="22"/>
      <c r="E13" s="22"/>
      <c r="F13" s="40"/>
      <c r="G13" s="25" t="str">
        <f t="shared" si="0"/>
        <v/>
      </c>
      <c r="H13" s="41"/>
    </row>
    <row r="14" spans="2:8" ht="39" x14ac:dyDescent="0.6">
      <c r="B14" s="50" t="s">
        <v>2089</v>
      </c>
      <c r="C14" s="14" t="s">
        <v>2090</v>
      </c>
      <c r="D14" s="22" t="s">
        <v>49</v>
      </c>
      <c r="E14" s="23"/>
      <c r="F14" s="24"/>
      <c r="G14" s="25">
        <f t="shared" si="0"/>
        <v>0</v>
      </c>
      <c r="H14" s="42"/>
    </row>
    <row r="15" spans="2:8" x14ac:dyDescent="0.6">
      <c r="B15" s="50"/>
      <c r="C15" s="14"/>
      <c r="D15" s="22"/>
      <c r="E15" s="23"/>
      <c r="F15" s="24"/>
      <c r="G15" s="25" t="str">
        <f t="shared" si="0"/>
        <v/>
      </c>
      <c r="H15" s="42"/>
    </row>
    <row r="16" spans="2:8" ht="39" x14ac:dyDescent="0.6">
      <c r="B16" s="50" t="s">
        <v>2091</v>
      </c>
      <c r="C16" s="14" t="s">
        <v>2092</v>
      </c>
      <c r="D16" s="22" t="s">
        <v>49</v>
      </c>
      <c r="E16" s="23"/>
      <c r="F16" s="24"/>
      <c r="G16" s="25">
        <f t="shared" si="0"/>
        <v>0</v>
      </c>
      <c r="H16" s="42"/>
    </row>
    <row r="17" spans="2:8" x14ac:dyDescent="0.6">
      <c r="B17" s="50"/>
      <c r="C17" s="14"/>
      <c r="D17" s="22"/>
      <c r="E17" s="23"/>
      <c r="F17" s="24"/>
      <c r="G17" s="25" t="str">
        <f t="shared" si="0"/>
        <v/>
      </c>
      <c r="H17" s="42"/>
    </row>
    <row r="18" spans="2:8" ht="39" x14ac:dyDescent="0.6">
      <c r="B18" s="50" t="s">
        <v>2093</v>
      </c>
      <c r="C18" s="14" t="s">
        <v>2094</v>
      </c>
      <c r="D18" s="22" t="s">
        <v>49</v>
      </c>
      <c r="E18" s="23"/>
      <c r="F18" s="40"/>
      <c r="G18" s="25">
        <f t="shared" si="0"/>
        <v>0</v>
      </c>
      <c r="H18" s="41"/>
    </row>
    <row r="19" spans="2:8" x14ac:dyDescent="0.6">
      <c r="B19" s="50"/>
      <c r="C19" s="14"/>
      <c r="D19" s="22"/>
      <c r="E19" s="23"/>
      <c r="F19" s="43"/>
      <c r="G19" s="25" t="str">
        <f t="shared" si="0"/>
        <v/>
      </c>
      <c r="H19" s="41"/>
    </row>
    <row r="20" spans="2:8" x14ac:dyDescent="0.6">
      <c r="B20" s="50"/>
      <c r="C20" s="14"/>
      <c r="D20" s="22"/>
      <c r="E20" s="23"/>
      <c r="F20" s="40"/>
      <c r="G20" s="25" t="str">
        <f t="shared" si="0"/>
        <v/>
      </c>
      <c r="H20" s="44"/>
    </row>
    <row r="21" spans="2:8" x14ac:dyDescent="0.6">
      <c r="B21" s="50"/>
      <c r="C21" s="14"/>
      <c r="D21" s="22"/>
      <c r="E21" s="23"/>
      <c r="F21" s="45"/>
      <c r="G21" s="25" t="str">
        <f t="shared" si="0"/>
        <v/>
      </c>
    </row>
    <row r="22" spans="2:8" x14ac:dyDescent="0.6">
      <c r="B22" s="50"/>
      <c r="C22" s="14"/>
      <c r="D22" s="22"/>
      <c r="E22" s="23"/>
      <c r="F22" s="45"/>
      <c r="G22" s="25" t="str">
        <f t="shared" si="0"/>
        <v/>
      </c>
    </row>
    <row r="23" spans="2:8" x14ac:dyDescent="0.6">
      <c r="B23" s="50"/>
      <c r="C23" s="14"/>
      <c r="D23" s="22"/>
      <c r="E23" s="23"/>
      <c r="F23" s="38"/>
      <c r="G23" s="25" t="str">
        <f t="shared" si="0"/>
        <v/>
      </c>
    </row>
    <row r="24" spans="2:8" x14ac:dyDescent="0.6">
      <c r="B24" s="50"/>
      <c r="C24" s="14"/>
      <c r="D24" s="22"/>
      <c r="E24" s="23"/>
      <c r="F24" s="45"/>
      <c r="G24" s="25" t="str">
        <f t="shared" si="0"/>
        <v/>
      </c>
    </row>
    <row r="25" spans="2:8" x14ac:dyDescent="0.6">
      <c r="B25" s="50"/>
      <c r="C25" s="14"/>
      <c r="D25" s="22"/>
      <c r="E25" s="23"/>
      <c r="F25" s="43"/>
      <c r="G25" s="25" t="str">
        <f t="shared" si="0"/>
        <v/>
      </c>
    </row>
    <row r="26" spans="2:8" x14ac:dyDescent="0.6">
      <c r="B26" s="50"/>
      <c r="C26" s="14"/>
      <c r="D26" s="22"/>
      <c r="E26" s="23"/>
      <c r="F26" s="45"/>
      <c r="G26" s="25" t="str">
        <f t="shared" si="0"/>
        <v/>
      </c>
    </row>
    <row r="27" spans="2:8" x14ac:dyDescent="0.6">
      <c r="B27" s="50"/>
      <c r="C27" s="14"/>
      <c r="D27" s="22"/>
      <c r="E27" s="23"/>
      <c r="F27" s="40"/>
      <c r="G27" s="25" t="str">
        <f t="shared" si="0"/>
        <v/>
      </c>
      <c r="H27" s="41"/>
    </row>
    <row r="28" spans="2:8" x14ac:dyDescent="0.6">
      <c r="B28" s="50"/>
      <c r="C28" s="14"/>
      <c r="D28" s="22"/>
      <c r="E28" s="23"/>
      <c r="F28" s="40"/>
      <c r="G28" s="25" t="str">
        <f t="shared" si="0"/>
        <v/>
      </c>
      <c r="H28" s="41"/>
    </row>
    <row r="29" spans="2:8" x14ac:dyDescent="0.6">
      <c r="B29" s="50"/>
      <c r="C29" s="14"/>
      <c r="D29" s="22"/>
      <c r="E29" s="23"/>
      <c r="F29" s="38"/>
      <c r="G29" s="25" t="str">
        <f t="shared" si="0"/>
        <v/>
      </c>
      <c r="H29" s="42"/>
    </row>
    <row r="30" spans="2:8" x14ac:dyDescent="0.6">
      <c r="B30" s="50"/>
      <c r="C30" s="14"/>
      <c r="D30" s="22"/>
      <c r="E30" s="26"/>
      <c r="F30" s="27"/>
      <c r="G30" s="25" t="str">
        <f t="shared" si="0"/>
        <v/>
      </c>
      <c r="H30" s="18"/>
    </row>
    <row r="31" spans="2:8" s="36" customFormat="1" x14ac:dyDescent="0.6">
      <c r="B31" s="50"/>
      <c r="C31" s="14"/>
      <c r="D31" s="15"/>
      <c r="E31" s="26"/>
      <c r="F31" s="27"/>
      <c r="G31" s="25" t="str">
        <f t="shared" si="0"/>
        <v/>
      </c>
      <c r="H31" s="18"/>
    </row>
    <row r="32" spans="2:8" x14ac:dyDescent="0.6">
      <c r="B32" s="50"/>
      <c r="C32" s="14"/>
      <c r="D32" s="22"/>
      <c r="E32" s="23"/>
      <c r="F32" s="38"/>
      <c r="G32" s="25" t="str">
        <f t="shared" si="0"/>
        <v/>
      </c>
      <c r="H32" s="42"/>
    </row>
    <row r="33" spans="2:8" x14ac:dyDescent="0.6">
      <c r="B33" s="50"/>
      <c r="C33" s="14"/>
      <c r="D33" s="22"/>
      <c r="E33" s="23"/>
      <c r="F33" s="38"/>
      <c r="G33" s="25" t="str">
        <f t="shared" si="0"/>
        <v/>
      </c>
      <c r="H33" s="42"/>
    </row>
    <row r="34" spans="2:8" x14ac:dyDescent="0.6">
      <c r="B34" s="50"/>
      <c r="C34" s="14"/>
      <c r="D34" s="22"/>
      <c r="E34" s="23"/>
      <c r="F34" s="47"/>
      <c r="G34" s="25" t="str">
        <f t="shared" si="0"/>
        <v/>
      </c>
      <c r="H34" s="41"/>
    </row>
    <row r="35" spans="2:8" x14ac:dyDescent="0.6">
      <c r="B35" s="50"/>
      <c r="C35" s="14"/>
      <c r="D35" s="22"/>
      <c r="E35" s="23"/>
      <c r="F35" s="47"/>
      <c r="G35" s="25" t="str">
        <f t="shared" si="0"/>
        <v/>
      </c>
      <c r="H35" s="41"/>
    </row>
    <row r="36" spans="2:8" x14ac:dyDescent="0.6">
      <c r="B36" s="50"/>
      <c r="C36" s="14"/>
      <c r="D36" s="22"/>
      <c r="E36" s="23"/>
      <c r="F36" s="43"/>
      <c r="G36" s="25" t="str">
        <f t="shared" si="0"/>
        <v/>
      </c>
      <c r="H36" s="41"/>
    </row>
    <row r="37" spans="2:8" x14ac:dyDescent="0.6">
      <c r="B37" s="50"/>
      <c r="C37" s="14"/>
      <c r="D37" s="22"/>
      <c r="E37" s="23"/>
      <c r="F37" s="43"/>
      <c r="G37" s="25" t="str">
        <f t="shared" si="0"/>
        <v/>
      </c>
      <c r="H37" s="41"/>
    </row>
    <row r="38" spans="2:8" x14ac:dyDescent="0.6">
      <c r="B38" s="50"/>
      <c r="C38" s="14"/>
      <c r="D38" s="22"/>
      <c r="E38" s="22"/>
      <c r="F38" s="40"/>
      <c r="G38" s="25" t="str">
        <f t="shared" si="0"/>
        <v/>
      </c>
      <c r="H38" s="41"/>
    </row>
    <row r="39" spans="2:8" x14ac:dyDescent="0.6">
      <c r="B39" s="50"/>
      <c r="C39" s="14"/>
      <c r="D39" s="22"/>
      <c r="E39" s="22"/>
      <c r="F39" s="40"/>
      <c r="G39" s="25" t="str">
        <f t="shared" si="0"/>
        <v/>
      </c>
      <c r="H39" s="41"/>
    </row>
    <row r="40" spans="2:8" x14ac:dyDescent="0.6">
      <c r="B40" s="50"/>
      <c r="C40" s="14"/>
      <c r="D40" s="22"/>
      <c r="E40" s="22"/>
      <c r="F40" s="38"/>
      <c r="G40" s="25" t="str">
        <f t="shared" si="0"/>
        <v/>
      </c>
      <c r="H40" s="41"/>
    </row>
    <row r="41" spans="2:8" x14ac:dyDescent="0.6">
      <c r="B41" s="50"/>
      <c r="C41" s="14"/>
      <c r="D41" s="22"/>
      <c r="E41" s="22"/>
      <c r="F41" s="38"/>
      <c r="G41" s="25" t="str">
        <f t="shared" ref="G41:G72" si="1">IF(D41="","",E41*F41)</f>
        <v/>
      </c>
      <c r="H41" s="41"/>
    </row>
    <row r="42" spans="2:8" x14ac:dyDescent="0.6">
      <c r="B42" s="50"/>
      <c r="C42" s="14"/>
      <c r="D42" s="22"/>
      <c r="E42" s="22"/>
      <c r="F42" s="38"/>
      <c r="G42" s="25" t="str">
        <f t="shared" si="1"/>
        <v/>
      </c>
      <c r="H42" s="41"/>
    </row>
    <row r="43" spans="2:8" x14ac:dyDescent="0.6">
      <c r="B43" s="50"/>
      <c r="C43" s="14"/>
      <c r="D43" s="22"/>
      <c r="E43" s="22"/>
      <c r="F43" s="38"/>
      <c r="G43" s="25" t="str">
        <f t="shared" si="1"/>
        <v/>
      </c>
      <c r="H43" s="41"/>
    </row>
    <row r="44" spans="2:8" x14ac:dyDescent="0.6">
      <c r="B44" s="50"/>
      <c r="C44" s="14"/>
      <c r="D44" s="22"/>
      <c r="E44" s="22"/>
      <c r="F44" s="38"/>
      <c r="G44" s="25" t="str">
        <f t="shared" si="1"/>
        <v/>
      </c>
      <c r="H44" s="41"/>
    </row>
    <row r="45" spans="2:8" x14ac:dyDescent="0.6">
      <c r="B45" s="50"/>
      <c r="C45" s="14"/>
      <c r="D45" s="22"/>
      <c r="E45" s="22"/>
      <c r="F45" s="38"/>
      <c r="G45" s="25" t="str">
        <f t="shared" si="1"/>
        <v/>
      </c>
      <c r="H45" s="41"/>
    </row>
    <row r="46" spans="2:8" x14ac:dyDescent="0.6">
      <c r="B46" s="50"/>
      <c r="C46" s="14"/>
      <c r="D46" s="22"/>
      <c r="E46" s="22"/>
      <c r="F46" s="38"/>
      <c r="G46" s="25" t="str">
        <f t="shared" si="1"/>
        <v/>
      </c>
      <c r="H46" s="41"/>
    </row>
    <row r="47" spans="2:8" x14ac:dyDescent="0.6">
      <c r="B47" s="50"/>
      <c r="C47" s="14"/>
      <c r="D47" s="22"/>
      <c r="E47" s="22"/>
      <c r="F47" s="38"/>
      <c r="G47" s="25" t="str">
        <f t="shared" si="1"/>
        <v/>
      </c>
      <c r="H47" s="41"/>
    </row>
    <row r="48" spans="2:8" x14ac:dyDescent="0.6">
      <c r="B48" s="50"/>
      <c r="C48" s="14"/>
      <c r="D48" s="22"/>
      <c r="E48" s="22"/>
      <c r="F48" s="48"/>
      <c r="G48" s="25" t="str">
        <f t="shared" si="1"/>
        <v/>
      </c>
      <c r="H48" s="41"/>
    </row>
    <row r="49" spans="2:8" x14ac:dyDescent="0.6">
      <c r="B49" s="92"/>
      <c r="C49" s="14"/>
      <c r="D49" s="22"/>
      <c r="E49" s="22"/>
      <c r="F49" s="48"/>
      <c r="G49" s="25" t="str">
        <f t="shared" si="1"/>
        <v/>
      </c>
      <c r="H49" s="41"/>
    </row>
    <row r="50" spans="2:8" x14ac:dyDescent="0.6">
      <c r="B50" s="50"/>
      <c r="C50" s="14"/>
      <c r="D50" s="22"/>
      <c r="E50" s="22"/>
      <c r="F50" s="38"/>
      <c r="G50" s="25" t="str">
        <f t="shared" si="1"/>
        <v/>
      </c>
      <c r="H50" s="41"/>
    </row>
    <row r="51" spans="2:8" x14ac:dyDescent="0.6">
      <c r="B51" s="50"/>
      <c r="C51" s="14"/>
      <c r="D51" s="22"/>
      <c r="E51" s="22"/>
      <c r="F51" s="38"/>
      <c r="G51" s="25" t="str">
        <f t="shared" si="1"/>
        <v/>
      </c>
      <c r="H51" s="41"/>
    </row>
    <row r="52" spans="2:8" x14ac:dyDescent="0.6">
      <c r="B52" s="50"/>
      <c r="C52" s="14"/>
      <c r="D52" s="22"/>
      <c r="E52" s="22"/>
      <c r="F52" s="38"/>
      <c r="G52" s="25" t="str">
        <f t="shared" si="1"/>
        <v/>
      </c>
      <c r="H52" s="41"/>
    </row>
    <row r="53" spans="2:8" x14ac:dyDescent="0.6">
      <c r="B53" s="50"/>
      <c r="C53" s="14"/>
      <c r="D53" s="22"/>
      <c r="E53" s="22"/>
      <c r="F53" s="38"/>
      <c r="G53" s="25" t="str">
        <f t="shared" si="1"/>
        <v/>
      </c>
      <c r="H53" s="41"/>
    </row>
    <row r="54" spans="2:8" x14ac:dyDescent="0.6">
      <c r="B54" s="50"/>
      <c r="C54" s="14"/>
      <c r="D54" s="22"/>
      <c r="E54" s="22"/>
      <c r="F54" s="38"/>
      <c r="G54" s="25" t="str">
        <f t="shared" si="1"/>
        <v/>
      </c>
      <c r="H54" s="41"/>
    </row>
    <row r="55" spans="2:8" x14ac:dyDescent="0.6">
      <c r="B55" s="50"/>
      <c r="C55" s="14"/>
      <c r="D55" s="22"/>
      <c r="E55" s="22"/>
      <c r="F55" s="38"/>
      <c r="G55" s="25" t="str">
        <f t="shared" si="1"/>
        <v/>
      </c>
      <c r="H55" s="41"/>
    </row>
    <row r="56" spans="2:8" x14ac:dyDescent="0.6">
      <c r="B56" s="50"/>
      <c r="C56" s="14"/>
      <c r="D56" s="37"/>
      <c r="E56" s="37"/>
      <c r="F56" s="38"/>
      <c r="G56" s="25" t="str">
        <f t="shared" si="1"/>
        <v/>
      </c>
    </row>
    <row r="57" spans="2:8" x14ac:dyDescent="0.6">
      <c r="B57" s="50"/>
      <c r="C57" s="14"/>
      <c r="D57" s="22"/>
      <c r="E57" s="22"/>
      <c r="F57" s="38"/>
      <c r="G57" s="25" t="str">
        <f t="shared" si="1"/>
        <v/>
      </c>
      <c r="H57" s="41"/>
    </row>
    <row r="58" spans="2:8" x14ac:dyDescent="0.6">
      <c r="B58" s="50"/>
      <c r="C58" s="153"/>
      <c r="D58" s="37"/>
      <c r="E58" s="37"/>
      <c r="F58" s="38"/>
      <c r="G58" s="25" t="str">
        <f t="shared" si="1"/>
        <v/>
      </c>
      <c r="H58" s="49"/>
    </row>
    <row r="59" spans="2:8" x14ac:dyDescent="0.6">
      <c r="B59" s="50"/>
      <c r="C59" s="153"/>
      <c r="D59" s="37"/>
      <c r="E59" s="37"/>
      <c r="F59" s="38"/>
      <c r="G59" s="25" t="str">
        <f t="shared" si="1"/>
        <v/>
      </c>
    </row>
    <row r="60" spans="2:8" x14ac:dyDescent="0.6">
      <c r="B60" s="50"/>
      <c r="C60" s="153"/>
      <c r="D60" s="22"/>
      <c r="E60" s="22"/>
      <c r="F60" s="38"/>
      <c r="G60" s="25" t="str">
        <f t="shared" si="1"/>
        <v/>
      </c>
      <c r="H60" s="41"/>
    </row>
    <row r="61" spans="2:8" x14ac:dyDescent="0.6">
      <c r="B61" s="50"/>
      <c r="C61" s="14"/>
      <c r="D61" s="22"/>
      <c r="E61" s="22"/>
      <c r="F61" s="38"/>
      <c r="G61" s="25" t="str">
        <f t="shared" si="1"/>
        <v/>
      </c>
      <c r="H61" s="41"/>
    </row>
    <row r="62" spans="2:8" x14ac:dyDescent="0.6">
      <c r="B62" s="50"/>
      <c r="C62" s="14"/>
      <c r="D62" s="22"/>
      <c r="E62" s="22"/>
      <c r="F62" s="38"/>
      <c r="G62" s="25" t="str">
        <f t="shared" si="1"/>
        <v/>
      </c>
      <c r="H62" s="41"/>
    </row>
    <row r="63" spans="2:8" x14ac:dyDescent="0.6">
      <c r="B63" s="50"/>
      <c r="C63" s="14"/>
      <c r="D63" s="22"/>
      <c r="E63" s="22"/>
      <c r="F63" s="38"/>
      <c r="G63" s="25" t="str">
        <f t="shared" si="1"/>
        <v/>
      </c>
      <c r="H63" s="41"/>
    </row>
    <row r="64" spans="2:8" x14ac:dyDescent="0.6">
      <c r="B64" s="50"/>
      <c r="C64" s="14"/>
      <c r="D64" s="22"/>
      <c r="E64" s="22"/>
      <c r="F64" s="38"/>
      <c r="G64" s="25" t="str">
        <f t="shared" si="1"/>
        <v/>
      </c>
      <c r="H64" s="41"/>
    </row>
    <row r="65" spans="2:8" x14ac:dyDescent="0.6">
      <c r="B65" s="50"/>
      <c r="C65" s="14"/>
      <c r="D65" s="22"/>
      <c r="E65" s="22"/>
      <c r="F65" s="38"/>
      <c r="G65" s="25" t="str">
        <f t="shared" si="1"/>
        <v/>
      </c>
      <c r="H65" s="41"/>
    </row>
    <row r="66" spans="2:8" x14ac:dyDescent="0.6">
      <c r="B66" s="50"/>
      <c r="C66" s="152"/>
      <c r="D66" s="22"/>
      <c r="E66" s="22"/>
      <c r="F66" s="38"/>
      <c r="G66" s="25" t="str">
        <f t="shared" si="1"/>
        <v/>
      </c>
      <c r="H66" s="41"/>
    </row>
    <row r="67" spans="2:8" x14ac:dyDescent="0.6">
      <c r="B67" s="50"/>
      <c r="C67" s="152"/>
      <c r="D67" s="22"/>
      <c r="E67" s="22"/>
      <c r="F67" s="38"/>
      <c r="G67" s="25" t="str">
        <f t="shared" si="1"/>
        <v/>
      </c>
      <c r="H67" s="41"/>
    </row>
    <row r="68" spans="2:8" x14ac:dyDescent="0.6">
      <c r="B68" s="50"/>
      <c r="C68" s="152"/>
      <c r="D68" s="22"/>
      <c r="E68" s="22"/>
      <c r="F68" s="38"/>
      <c r="G68" s="25" t="str">
        <f t="shared" si="1"/>
        <v/>
      </c>
      <c r="H68" s="41"/>
    </row>
    <row r="69" spans="2:8" x14ac:dyDescent="0.6">
      <c r="B69" s="50"/>
      <c r="C69" s="14"/>
      <c r="D69" s="22"/>
      <c r="E69" s="22"/>
      <c r="F69" s="38"/>
      <c r="G69" s="25" t="str">
        <f t="shared" si="1"/>
        <v/>
      </c>
      <c r="H69" s="41"/>
    </row>
    <row r="70" spans="2:8" x14ac:dyDescent="0.6">
      <c r="B70" s="50"/>
      <c r="C70" s="14"/>
      <c r="D70" s="22"/>
      <c r="E70" s="22"/>
      <c r="F70" s="38"/>
      <c r="G70" s="25" t="str">
        <f t="shared" si="1"/>
        <v/>
      </c>
      <c r="H70" s="41"/>
    </row>
    <row r="71" spans="2:8" x14ac:dyDescent="0.6">
      <c r="B71" s="50"/>
      <c r="C71" s="14"/>
      <c r="D71" s="22"/>
      <c r="E71" s="22"/>
      <c r="F71" s="38"/>
      <c r="G71" s="25" t="str">
        <f t="shared" si="1"/>
        <v/>
      </c>
      <c r="H71" s="41"/>
    </row>
    <row r="72" spans="2:8" x14ac:dyDescent="0.6">
      <c r="B72" s="50"/>
      <c r="C72" s="14"/>
      <c r="D72" s="22"/>
      <c r="E72" s="22"/>
      <c r="F72" s="38"/>
      <c r="G72" s="25" t="str">
        <f t="shared" si="1"/>
        <v/>
      </c>
      <c r="H72" s="41"/>
    </row>
    <row r="73" spans="2:8" s="28" customFormat="1" ht="24.95" customHeight="1" x14ac:dyDescent="0.6">
      <c r="B73" s="93" t="str">
        <f>$B$10</f>
        <v>C8.3</v>
      </c>
      <c r="C73" s="30" t="s">
        <v>173</v>
      </c>
      <c r="D73" s="31"/>
      <c r="E73" s="32"/>
      <c r="F73" s="31"/>
      <c r="G73" s="33">
        <f>SUM(G9:G72)</f>
        <v>0</v>
      </c>
      <c r="H73" s="34"/>
    </row>
  </sheetData>
  <mergeCells count="4">
    <mergeCell ref="E1:G1"/>
    <mergeCell ref="B5:F7"/>
    <mergeCell ref="G4:G7"/>
    <mergeCell ref="B4:F4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ZNT 4198/17T Standard Quotation Document Ver. 2019-09-02&amp;R&amp;"Arial,Bold"_____________________
C&amp;P   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9"/>
  <dimension ref="B1:H73"/>
  <sheetViews>
    <sheetView view="pageBreakPreview" zoomScaleNormal="125" zoomScaleSheetLayoutView="100" zoomScalePageLayoutView="125" workbookViewId="0">
      <selection activeCell="G4" sqref="G4:G7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82"/>
      <c r="C3" s="82"/>
      <c r="D3" s="83"/>
      <c r="E3" s="83"/>
      <c r="F3" s="84"/>
      <c r="G3" s="102"/>
    </row>
    <row r="4" spans="2:8" x14ac:dyDescent="0.6">
      <c r="B4" s="376" t="s">
        <v>8</v>
      </c>
      <c r="C4" s="377"/>
      <c r="D4" s="377"/>
      <c r="E4" s="377"/>
      <c r="F4" s="377"/>
      <c r="G4" s="373" t="str">
        <f>"CHAPTER "&amp;B10</f>
        <v>CHAPTER C8.4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8" ht="12.75" customHeight="1" x14ac:dyDescent="0.6">
      <c r="B6" s="369"/>
      <c r="C6" s="370"/>
      <c r="D6" s="370"/>
      <c r="E6" s="370"/>
      <c r="F6" s="370"/>
      <c r="G6" s="374"/>
      <c r="H6" s="8"/>
    </row>
    <row r="7" spans="2:8" ht="7.5" customHeight="1" x14ac:dyDescent="0.6">
      <c r="B7" s="371"/>
      <c r="C7" s="372"/>
      <c r="D7" s="372"/>
      <c r="E7" s="372"/>
      <c r="F7" s="372"/>
      <c r="G7" s="375"/>
      <c r="H7" s="8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50"/>
      <c r="C9" s="14"/>
      <c r="D9" s="15"/>
      <c r="E9" s="15"/>
      <c r="F9" s="16"/>
      <c r="G9" s="25" t="str">
        <f t="shared" ref="G9:G18" si="0">IF(D9="","",E9*F9)</f>
        <v/>
      </c>
      <c r="H9" s="18"/>
    </row>
    <row r="10" spans="2:8" x14ac:dyDescent="0.6">
      <c r="B10" s="77" t="s">
        <v>2095</v>
      </c>
      <c r="C10" s="20" t="s">
        <v>2096</v>
      </c>
      <c r="D10" s="22"/>
      <c r="E10" s="22"/>
      <c r="F10" s="40"/>
      <c r="G10" s="25" t="str">
        <f t="shared" si="0"/>
        <v/>
      </c>
      <c r="H10" s="41"/>
    </row>
    <row r="11" spans="2:8" x14ac:dyDescent="0.6">
      <c r="B11" s="50"/>
      <c r="C11" s="14"/>
      <c r="D11" s="22"/>
      <c r="E11" s="22"/>
      <c r="F11" s="40"/>
      <c r="G11" s="25" t="str">
        <f t="shared" si="0"/>
        <v/>
      </c>
      <c r="H11" s="41"/>
    </row>
    <row r="12" spans="2:8" x14ac:dyDescent="0.6">
      <c r="B12" s="50" t="s">
        <v>2097</v>
      </c>
      <c r="C12" s="14" t="s">
        <v>2098</v>
      </c>
      <c r="D12" s="22"/>
      <c r="E12" s="22"/>
      <c r="F12" s="40"/>
      <c r="G12" s="25" t="str">
        <f t="shared" si="0"/>
        <v/>
      </c>
      <c r="H12" s="41"/>
    </row>
    <row r="13" spans="2:8" x14ac:dyDescent="0.6">
      <c r="B13" s="50"/>
      <c r="C13" s="14"/>
      <c r="D13" s="22"/>
      <c r="E13" s="22"/>
      <c r="F13" s="40"/>
      <c r="G13" s="25" t="str">
        <f t="shared" si="0"/>
        <v/>
      </c>
      <c r="H13" s="41"/>
    </row>
    <row r="14" spans="2:8" ht="26" x14ac:dyDescent="0.6">
      <c r="B14" s="50" t="s">
        <v>2099</v>
      </c>
      <c r="C14" s="14" t="s">
        <v>2100</v>
      </c>
      <c r="D14" s="22" t="s">
        <v>1240</v>
      </c>
      <c r="E14" s="23"/>
      <c r="F14" s="24"/>
      <c r="G14" s="25">
        <f t="shared" si="0"/>
        <v>0</v>
      </c>
      <c r="H14" s="42"/>
    </row>
    <row r="15" spans="2:8" x14ac:dyDescent="0.6">
      <c r="B15" s="50"/>
      <c r="C15" s="14"/>
      <c r="D15" s="22"/>
      <c r="E15" s="23"/>
      <c r="F15" s="24"/>
      <c r="G15" s="25" t="str">
        <f t="shared" si="0"/>
        <v/>
      </c>
      <c r="H15" s="42"/>
    </row>
    <row r="16" spans="2:8" x14ac:dyDescent="0.6">
      <c r="B16" s="50" t="s">
        <v>2101</v>
      </c>
      <c r="C16" s="14" t="s">
        <v>2102</v>
      </c>
      <c r="D16" s="22"/>
      <c r="E16" s="23"/>
      <c r="F16" s="24"/>
      <c r="G16" s="25" t="str">
        <f t="shared" si="0"/>
        <v/>
      </c>
      <c r="H16" s="42"/>
    </row>
    <row r="17" spans="2:8" x14ac:dyDescent="0.6">
      <c r="B17" s="50"/>
      <c r="C17" s="14"/>
      <c r="D17" s="22"/>
      <c r="E17" s="23"/>
      <c r="F17" s="24"/>
      <c r="G17" s="25" t="str">
        <f t="shared" si="0"/>
        <v/>
      </c>
      <c r="H17" s="42"/>
    </row>
    <row r="18" spans="2:8" ht="26" x14ac:dyDescent="0.6">
      <c r="B18" s="50" t="s">
        <v>109</v>
      </c>
      <c r="C18" s="14" t="s">
        <v>2103</v>
      </c>
      <c r="D18" s="22" t="s">
        <v>59</v>
      </c>
      <c r="E18" s="23"/>
      <c r="F18" s="40"/>
      <c r="G18" s="25">
        <f t="shared" si="0"/>
        <v>0</v>
      </c>
      <c r="H18" s="41"/>
    </row>
    <row r="19" spans="2:8" x14ac:dyDescent="0.6">
      <c r="B19" s="50"/>
      <c r="C19" s="14"/>
      <c r="D19" s="22"/>
      <c r="E19" s="23"/>
      <c r="F19" s="40"/>
      <c r="G19" s="25"/>
      <c r="H19" s="41"/>
    </row>
    <row r="20" spans="2:8" ht="26" x14ac:dyDescent="0.6">
      <c r="B20" s="50" t="s">
        <v>112</v>
      </c>
      <c r="C20" s="14" t="s">
        <v>2104</v>
      </c>
      <c r="D20" s="22" t="s">
        <v>59</v>
      </c>
      <c r="E20" s="23"/>
      <c r="F20" s="43"/>
      <c r="G20" s="25">
        <f>IF(D20="","",E20*F20)</f>
        <v>0</v>
      </c>
      <c r="H20" s="41"/>
    </row>
    <row r="21" spans="2:8" x14ac:dyDescent="0.6">
      <c r="B21" s="50"/>
      <c r="C21" s="14"/>
      <c r="D21" s="22"/>
      <c r="E21" s="23"/>
      <c r="F21" s="43"/>
      <c r="G21" s="25"/>
      <c r="H21" s="41"/>
    </row>
    <row r="22" spans="2:8" ht="26" x14ac:dyDescent="0.6">
      <c r="B22" s="50" t="s">
        <v>136</v>
      </c>
      <c r="C22" s="14" t="s">
        <v>2105</v>
      </c>
      <c r="D22" s="22" t="s">
        <v>59</v>
      </c>
      <c r="E22" s="23"/>
      <c r="F22" s="40"/>
      <c r="G22" s="25">
        <f>IF(D22="","",E22*F22)</f>
        <v>0</v>
      </c>
      <c r="H22" s="44"/>
    </row>
    <row r="23" spans="2:8" x14ac:dyDescent="0.6">
      <c r="B23" s="50"/>
      <c r="C23" s="14"/>
      <c r="D23" s="22"/>
      <c r="E23" s="23"/>
      <c r="F23" s="40"/>
      <c r="G23" s="25"/>
      <c r="H23" s="44"/>
    </row>
    <row r="24" spans="2:8" ht="26" x14ac:dyDescent="0.6">
      <c r="B24" s="50" t="s">
        <v>116</v>
      </c>
      <c r="C24" s="14" t="s">
        <v>2106</v>
      </c>
      <c r="D24" s="22" t="s">
        <v>49</v>
      </c>
      <c r="E24" s="23"/>
      <c r="F24" s="45"/>
      <c r="G24" s="25">
        <f>IF(D24="","",E24*F24)</f>
        <v>0</v>
      </c>
    </row>
    <row r="25" spans="2:8" x14ac:dyDescent="0.6">
      <c r="B25" s="50"/>
      <c r="C25" s="14"/>
      <c r="D25" s="22"/>
      <c r="E25" s="23"/>
      <c r="F25" s="45"/>
      <c r="G25" s="25"/>
    </row>
    <row r="26" spans="2:8" ht="26" x14ac:dyDescent="0.6">
      <c r="B26" s="50" t="s">
        <v>118</v>
      </c>
      <c r="C26" s="14" t="s">
        <v>2107</v>
      </c>
      <c r="D26" s="22" t="s">
        <v>49</v>
      </c>
      <c r="E26" s="23"/>
      <c r="F26" s="45"/>
      <c r="G26" s="25">
        <f>IF(D26="","",E26*F26)</f>
        <v>0</v>
      </c>
    </row>
    <row r="27" spans="2:8" x14ac:dyDescent="0.6">
      <c r="B27" s="50"/>
      <c r="C27" s="14"/>
      <c r="D27" s="22"/>
      <c r="E27" s="23"/>
      <c r="F27" s="38"/>
      <c r="G27" s="25" t="str">
        <f>IF(D27="","",E27*F27)</f>
        <v/>
      </c>
    </row>
    <row r="28" spans="2:8" x14ac:dyDescent="0.6">
      <c r="B28" s="50"/>
      <c r="C28" s="14"/>
      <c r="D28" s="22"/>
      <c r="E28" s="23"/>
      <c r="F28" s="45"/>
      <c r="G28" s="25"/>
    </row>
    <row r="29" spans="2:8" x14ac:dyDescent="0.6">
      <c r="B29" s="50"/>
      <c r="C29" s="14"/>
      <c r="D29" s="22"/>
      <c r="E29" s="23"/>
      <c r="F29" s="43"/>
      <c r="G29" s="25"/>
    </row>
    <row r="30" spans="2:8" x14ac:dyDescent="0.6">
      <c r="B30" s="50"/>
      <c r="C30" s="14"/>
      <c r="D30" s="22"/>
      <c r="E30" s="23"/>
      <c r="F30" s="45"/>
      <c r="G30" s="25"/>
    </row>
    <row r="31" spans="2:8" x14ac:dyDescent="0.6">
      <c r="B31" s="13"/>
      <c r="C31" s="14"/>
      <c r="D31" s="22"/>
      <c r="E31" s="23"/>
      <c r="F31" s="40"/>
      <c r="G31" s="25"/>
      <c r="H31" s="41"/>
    </row>
    <row r="32" spans="2:8" x14ac:dyDescent="0.6">
      <c r="B32" s="21"/>
      <c r="C32" s="14"/>
      <c r="D32" s="22"/>
      <c r="E32" s="23"/>
      <c r="F32" s="40"/>
      <c r="G32" s="25"/>
      <c r="H32" s="41"/>
    </row>
    <row r="33" spans="2:8" x14ac:dyDescent="0.6">
      <c r="B33" s="21"/>
      <c r="C33" s="14"/>
      <c r="D33" s="22"/>
      <c r="E33" s="23"/>
      <c r="F33" s="38"/>
      <c r="G33" s="25"/>
      <c r="H33" s="42"/>
    </row>
    <row r="34" spans="2:8" x14ac:dyDescent="0.6">
      <c r="B34" s="21"/>
      <c r="C34" s="14"/>
      <c r="D34" s="22"/>
      <c r="E34" s="26"/>
      <c r="F34" s="27"/>
      <c r="G34" s="25"/>
      <c r="H34" s="18"/>
    </row>
    <row r="35" spans="2:8" s="36" customFormat="1" x14ac:dyDescent="0.6">
      <c r="B35" s="21"/>
      <c r="C35" s="14"/>
      <c r="D35" s="15"/>
      <c r="E35" s="26"/>
      <c r="F35" s="27"/>
      <c r="G35" s="17"/>
      <c r="H35" s="18"/>
    </row>
    <row r="36" spans="2:8" x14ac:dyDescent="0.6">
      <c r="B36" s="21"/>
      <c r="C36" s="14"/>
      <c r="D36" s="22"/>
      <c r="E36" s="23"/>
      <c r="F36" s="38"/>
      <c r="G36" s="25"/>
      <c r="H36" s="42"/>
    </row>
    <row r="37" spans="2:8" x14ac:dyDescent="0.6">
      <c r="B37" s="21"/>
      <c r="C37" s="14"/>
      <c r="D37" s="22"/>
      <c r="E37" s="23"/>
      <c r="F37" s="38"/>
      <c r="G37" s="25"/>
      <c r="H37" s="42"/>
    </row>
    <row r="38" spans="2:8" x14ac:dyDescent="0.6">
      <c r="B38" s="21"/>
      <c r="C38" s="14"/>
      <c r="D38" s="22"/>
      <c r="E38" s="23"/>
      <c r="F38" s="47"/>
      <c r="G38" s="25"/>
      <c r="H38" s="41"/>
    </row>
    <row r="39" spans="2:8" x14ac:dyDescent="0.6">
      <c r="B39" s="13"/>
      <c r="C39" s="14"/>
      <c r="D39" s="22"/>
      <c r="E39" s="23"/>
      <c r="F39" s="47"/>
      <c r="G39" s="25"/>
      <c r="H39" s="41"/>
    </row>
    <row r="40" spans="2:8" x14ac:dyDescent="0.6">
      <c r="B40" s="13"/>
      <c r="C40" s="14"/>
      <c r="D40" s="22"/>
      <c r="E40" s="23"/>
      <c r="F40" s="43"/>
      <c r="G40" s="25"/>
      <c r="H40" s="41"/>
    </row>
    <row r="41" spans="2:8" x14ac:dyDescent="0.6">
      <c r="B41" s="13"/>
      <c r="C41" s="14"/>
      <c r="D41" s="22"/>
      <c r="E41" s="23"/>
      <c r="F41" s="43"/>
      <c r="G41" s="25"/>
      <c r="H41" s="41"/>
    </row>
    <row r="42" spans="2:8" x14ac:dyDescent="0.6">
      <c r="B42" s="13"/>
      <c r="C42" s="14"/>
      <c r="D42" s="22"/>
      <c r="E42" s="22"/>
      <c r="F42" s="40"/>
      <c r="G42" s="25"/>
      <c r="H42" s="41"/>
    </row>
    <row r="43" spans="2:8" x14ac:dyDescent="0.6">
      <c r="B43" s="13"/>
      <c r="C43" s="14"/>
      <c r="D43" s="22"/>
      <c r="E43" s="22"/>
      <c r="F43" s="40"/>
      <c r="G43" s="25"/>
      <c r="H43" s="41"/>
    </row>
    <row r="44" spans="2:8" x14ac:dyDescent="0.6">
      <c r="B44" s="13"/>
      <c r="C44" s="14"/>
      <c r="D44" s="22"/>
      <c r="E44" s="22"/>
      <c r="F44" s="38"/>
      <c r="G44" s="25"/>
      <c r="H44" s="41"/>
    </row>
    <row r="45" spans="2:8" x14ac:dyDescent="0.6">
      <c r="B45" s="13"/>
      <c r="C45" s="14"/>
      <c r="D45" s="22"/>
      <c r="E45" s="22"/>
      <c r="F45" s="38"/>
      <c r="G45" s="25"/>
      <c r="H45" s="41"/>
    </row>
    <row r="46" spans="2:8" x14ac:dyDescent="0.6">
      <c r="B46" s="13"/>
      <c r="C46" s="14"/>
      <c r="D46" s="22"/>
      <c r="E46" s="22"/>
      <c r="F46" s="38"/>
      <c r="G46" s="25"/>
      <c r="H46" s="41"/>
    </row>
    <row r="47" spans="2:8" x14ac:dyDescent="0.6">
      <c r="B47" s="13"/>
      <c r="C47" s="14"/>
      <c r="D47" s="22"/>
      <c r="E47" s="22"/>
      <c r="F47" s="38"/>
      <c r="G47" s="25"/>
      <c r="H47" s="41"/>
    </row>
    <row r="48" spans="2:8" x14ac:dyDescent="0.6">
      <c r="B48" s="13"/>
      <c r="C48" s="14"/>
      <c r="D48" s="22"/>
      <c r="E48" s="22"/>
      <c r="F48" s="38"/>
      <c r="G48" s="25"/>
      <c r="H48" s="41"/>
    </row>
    <row r="49" spans="2:8" x14ac:dyDescent="0.6">
      <c r="B49" s="13"/>
      <c r="C49" s="14"/>
      <c r="D49" s="22"/>
      <c r="E49" s="22"/>
      <c r="F49" s="38"/>
      <c r="G49" s="25"/>
      <c r="H49" s="41"/>
    </row>
    <row r="50" spans="2:8" x14ac:dyDescent="0.6">
      <c r="B50" s="13"/>
      <c r="C50" s="14"/>
      <c r="D50" s="22"/>
      <c r="E50" s="22"/>
      <c r="F50" s="38"/>
      <c r="G50" s="25"/>
      <c r="H50" s="41"/>
    </row>
    <row r="51" spans="2:8" x14ac:dyDescent="0.6">
      <c r="B51" s="13"/>
      <c r="C51" s="14"/>
      <c r="D51" s="22"/>
      <c r="E51" s="22"/>
      <c r="F51" s="38"/>
      <c r="G51" s="25"/>
      <c r="H51" s="41"/>
    </row>
    <row r="52" spans="2:8" x14ac:dyDescent="0.6">
      <c r="B52" s="13"/>
      <c r="C52" s="14"/>
      <c r="D52" s="22"/>
      <c r="E52" s="22"/>
      <c r="F52" s="48"/>
      <c r="G52" s="25"/>
      <c r="H52" s="41"/>
    </row>
    <row r="53" spans="2:8" x14ac:dyDescent="0.6">
      <c r="B53" s="14"/>
      <c r="C53" s="14"/>
      <c r="D53" s="22"/>
      <c r="E53" s="22"/>
      <c r="F53" s="48"/>
      <c r="G53" s="25"/>
      <c r="H53" s="41"/>
    </row>
    <row r="54" spans="2:8" x14ac:dyDescent="0.6">
      <c r="B54" s="21"/>
      <c r="C54" s="14"/>
      <c r="D54" s="22"/>
      <c r="E54" s="22"/>
      <c r="F54" s="38"/>
      <c r="G54" s="25"/>
      <c r="H54" s="41"/>
    </row>
    <row r="55" spans="2:8" x14ac:dyDescent="0.6">
      <c r="B55" s="21"/>
      <c r="C55" s="14"/>
      <c r="D55" s="22"/>
      <c r="E55" s="22"/>
      <c r="F55" s="38"/>
      <c r="G55" s="25"/>
      <c r="H55" s="41"/>
    </row>
    <row r="56" spans="2:8" x14ac:dyDescent="0.6">
      <c r="B56" s="13"/>
      <c r="C56" s="14"/>
      <c r="D56" s="22"/>
      <c r="E56" s="22"/>
      <c r="F56" s="38"/>
      <c r="G56" s="25"/>
      <c r="H56" s="41"/>
    </row>
    <row r="57" spans="2:8" x14ac:dyDescent="0.6">
      <c r="B57" s="13"/>
      <c r="C57" s="14"/>
      <c r="D57" s="22"/>
      <c r="E57" s="22"/>
      <c r="F57" s="38"/>
      <c r="G57" s="25"/>
      <c r="H57" s="41"/>
    </row>
    <row r="58" spans="2:8" x14ac:dyDescent="0.6">
      <c r="B58" s="13"/>
      <c r="C58" s="14"/>
      <c r="D58" s="22"/>
      <c r="E58" s="22"/>
      <c r="F58" s="38"/>
      <c r="G58" s="25"/>
      <c r="H58" s="41"/>
    </row>
    <row r="59" spans="2:8" x14ac:dyDescent="0.6">
      <c r="B59" s="13"/>
      <c r="C59" s="14"/>
      <c r="D59" s="22"/>
      <c r="E59" s="22"/>
      <c r="F59" s="38"/>
      <c r="G59" s="25"/>
      <c r="H59" s="41"/>
    </row>
    <row r="60" spans="2:8" x14ac:dyDescent="0.6">
      <c r="B60" s="13"/>
      <c r="C60" s="14"/>
      <c r="D60" s="37"/>
      <c r="E60" s="37"/>
      <c r="F60" s="38"/>
      <c r="G60" s="25"/>
    </row>
    <row r="61" spans="2:8" x14ac:dyDescent="0.6">
      <c r="B61" s="13"/>
      <c r="C61" s="14"/>
      <c r="D61" s="22"/>
      <c r="E61" s="22"/>
      <c r="F61" s="38"/>
      <c r="G61" s="25"/>
      <c r="H61" s="41"/>
    </row>
    <row r="62" spans="2:8" x14ac:dyDescent="0.6">
      <c r="B62" s="13"/>
      <c r="C62" s="153"/>
      <c r="D62" s="37"/>
      <c r="E62" s="37"/>
      <c r="F62" s="38"/>
      <c r="G62" s="25"/>
      <c r="H62" s="49"/>
    </row>
    <row r="63" spans="2:8" x14ac:dyDescent="0.6">
      <c r="B63" s="13"/>
      <c r="C63" s="153"/>
      <c r="D63" s="37"/>
      <c r="E63" s="37"/>
      <c r="F63" s="38"/>
      <c r="G63" s="25"/>
    </row>
    <row r="64" spans="2:8" x14ac:dyDescent="0.6">
      <c r="B64" s="13"/>
      <c r="C64" s="153"/>
      <c r="D64" s="22"/>
      <c r="E64" s="22"/>
      <c r="F64" s="38"/>
      <c r="G64" s="25"/>
      <c r="H64" s="41"/>
    </row>
    <row r="65" spans="2:8" x14ac:dyDescent="0.6">
      <c r="B65" s="13"/>
      <c r="C65" s="14"/>
      <c r="D65" s="22"/>
      <c r="E65" s="22"/>
      <c r="F65" s="38"/>
      <c r="G65" s="25"/>
      <c r="H65" s="41"/>
    </row>
    <row r="66" spans="2:8" x14ac:dyDescent="0.6">
      <c r="B66" s="13"/>
      <c r="C66" s="14"/>
      <c r="D66" s="22"/>
      <c r="E66" s="22"/>
      <c r="F66" s="38"/>
      <c r="G66" s="25"/>
      <c r="H66" s="41"/>
    </row>
    <row r="67" spans="2:8" x14ac:dyDescent="0.6">
      <c r="B67" s="13"/>
      <c r="C67" s="14"/>
      <c r="D67" s="22"/>
      <c r="E67" s="22"/>
      <c r="F67" s="38"/>
      <c r="G67" s="25"/>
      <c r="H67" s="41"/>
    </row>
    <row r="68" spans="2:8" x14ac:dyDescent="0.6">
      <c r="B68" s="13"/>
      <c r="C68" s="14"/>
      <c r="D68" s="22"/>
      <c r="E68" s="22"/>
      <c r="F68" s="38"/>
      <c r="G68" s="25"/>
      <c r="H68" s="41"/>
    </row>
    <row r="69" spans="2:8" x14ac:dyDescent="0.6">
      <c r="B69" s="13"/>
      <c r="C69" s="14"/>
      <c r="D69" s="22"/>
      <c r="E69" s="22"/>
      <c r="F69" s="38"/>
      <c r="G69" s="25"/>
      <c r="H69" s="41"/>
    </row>
    <row r="70" spans="2:8" x14ac:dyDescent="0.6">
      <c r="B70" s="13"/>
      <c r="C70" s="14"/>
      <c r="D70" s="22"/>
      <c r="E70" s="22"/>
      <c r="F70" s="38"/>
      <c r="G70" s="25"/>
      <c r="H70" s="41"/>
    </row>
    <row r="71" spans="2:8" x14ac:dyDescent="0.6">
      <c r="B71" s="13"/>
      <c r="C71" s="14"/>
      <c r="D71" s="22"/>
      <c r="E71" s="22"/>
      <c r="F71" s="38"/>
      <c r="G71" s="25"/>
      <c r="H71" s="41"/>
    </row>
    <row r="72" spans="2:8" x14ac:dyDescent="0.6">
      <c r="B72" s="13"/>
      <c r="C72" s="14"/>
      <c r="D72" s="22"/>
      <c r="E72" s="22"/>
      <c r="F72" s="38"/>
      <c r="G72" s="25"/>
      <c r="H72" s="41"/>
    </row>
    <row r="73" spans="2:8" s="28" customFormat="1" ht="24.75" customHeight="1" x14ac:dyDescent="0.6">
      <c r="B73" s="93" t="str">
        <f>$B$10</f>
        <v>C8.4</v>
      </c>
      <c r="C73" s="30" t="s">
        <v>173</v>
      </c>
      <c r="D73" s="31"/>
      <c r="E73" s="32"/>
      <c r="F73" s="31"/>
      <c r="G73" s="33">
        <f>SUM(G9:G72)</f>
        <v>0</v>
      </c>
      <c r="H73" s="34"/>
    </row>
  </sheetData>
  <mergeCells count="4">
    <mergeCell ref="E1:G1"/>
    <mergeCell ref="B5:F7"/>
    <mergeCell ref="G4:G7"/>
    <mergeCell ref="B4:F4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ZNT 4198/17T Standard Quotation Document Ver. 2019-09-02&amp;R&amp;"Arial,Bold"_____________________
C&amp;P   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0"/>
  <dimension ref="B1:H79"/>
  <sheetViews>
    <sheetView view="pageBreakPreview" zoomScaleNormal="125" zoomScaleSheetLayoutView="100" zoomScalePageLayoutView="125" workbookViewId="0">
      <selection activeCell="G4" sqref="G4:G7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82"/>
      <c r="C3" s="82"/>
      <c r="D3" s="83"/>
      <c r="E3" s="83"/>
      <c r="F3" s="84"/>
      <c r="G3" s="102"/>
    </row>
    <row r="4" spans="2:8" x14ac:dyDescent="0.6">
      <c r="B4" s="376" t="s">
        <v>8</v>
      </c>
      <c r="C4" s="377"/>
      <c r="D4" s="377"/>
      <c r="E4" s="377"/>
      <c r="F4" s="377"/>
      <c r="G4" s="373" t="str">
        <f>"CHAPTER "&amp;B10</f>
        <v>CHAPTER C8.5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8" ht="12.75" customHeight="1" x14ac:dyDescent="0.6">
      <c r="B6" s="369"/>
      <c r="C6" s="370"/>
      <c r="D6" s="370"/>
      <c r="E6" s="370"/>
      <c r="F6" s="370"/>
      <c r="G6" s="374"/>
      <c r="H6" s="8"/>
    </row>
    <row r="7" spans="2:8" ht="7.5" customHeight="1" x14ac:dyDescent="0.6">
      <c r="B7" s="371"/>
      <c r="C7" s="372"/>
      <c r="D7" s="372"/>
      <c r="E7" s="372"/>
      <c r="F7" s="372"/>
      <c r="G7" s="375"/>
      <c r="H7" s="8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50"/>
      <c r="C9" s="14"/>
      <c r="D9" s="15"/>
      <c r="E9" s="15"/>
      <c r="F9" s="16"/>
      <c r="G9" s="17" t="str">
        <f t="shared" ref="G9:G40" si="0">IF(D9="","",E9*F9)</f>
        <v/>
      </c>
      <c r="H9" s="18"/>
    </row>
    <row r="10" spans="2:8" x14ac:dyDescent="0.6">
      <c r="B10" s="77" t="s">
        <v>2108</v>
      </c>
      <c r="C10" s="20" t="s">
        <v>2109</v>
      </c>
      <c r="D10" s="22"/>
      <c r="E10" s="22"/>
      <c r="F10" s="40"/>
      <c r="G10" s="17" t="str">
        <f t="shared" si="0"/>
        <v/>
      </c>
      <c r="H10" s="41"/>
    </row>
    <row r="11" spans="2:8" x14ac:dyDescent="0.6">
      <c r="B11" s="50"/>
      <c r="C11" s="14"/>
      <c r="D11" s="22"/>
      <c r="E11" s="22"/>
      <c r="F11" s="40"/>
      <c r="G11" s="17" t="str">
        <f t="shared" si="0"/>
        <v/>
      </c>
      <c r="H11" s="41"/>
    </row>
    <row r="12" spans="2:8" x14ac:dyDescent="0.6">
      <c r="B12" s="50" t="s">
        <v>2110</v>
      </c>
      <c r="C12" s="14" t="s">
        <v>2111</v>
      </c>
      <c r="D12" s="22"/>
      <c r="E12" s="22"/>
      <c r="F12" s="40"/>
      <c r="G12" s="17" t="str">
        <f t="shared" si="0"/>
        <v/>
      </c>
      <c r="H12" s="41"/>
    </row>
    <row r="13" spans="2:8" x14ac:dyDescent="0.6">
      <c r="B13" s="50"/>
      <c r="C13" s="14"/>
      <c r="D13" s="22"/>
      <c r="E13" s="22"/>
      <c r="F13" s="40"/>
      <c r="G13" s="17" t="str">
        <f t="shared" si="0"/>
        <v/>
      </c>
      <c r="H13" s="41"/>
    </row>
    <row r="14" spans="2:8" x14ac:dyDescent="0.6">
      <c r="B14" s="50" t="s">
        <v>2112</v>
      </c>
      <c r="C14" s="14" t="s">
        <v>2113</v>
      </c>
      <c r="D14" s="22"/>
      <c r="E14" s="23"/>
      <c r="F14" s="24"/>
      <c r="G14" s="17" t="str">
        <f t="shared" si="0"/>
        <v/>
      </c>
      <c r="H14" s="42"/>
    </row>
    <row r="15" spans="2:8" x14ac:dyDescent="0.6">
      <c r="B15" s="50"/>
      <c r="C15" s="14"/>
      <c r="D15" s="22"/>
      <c r="E15" s="23"/>
      <c r="F15" s="24"/>
      <c r="G15" s="17" t="str">
        <f t="shared" si="0"/>
        <v/>
      </c>
      <c r="H15" s="42"/>
    </row>
    <row r="16" spans="2:8" x14ac:dyDescent="0.6">
      <c r="B16" s="50" t="s">
        <v>109</v>
      </c>
      <c r="C16" s="14" t="s">
        <v>2114</v>
      </c>
      <c r="D16" s="22" t="s">
        <v>62</v>
      </c>
      <c r="E16" s="23"/>
      <c r="F16" s="24"/>
      <c r="G16" s="17">
        <f t="shared" si="0"/>
        <v>0</v>
      </c>
      <c r="H16" s="42"/>
    </row>
    <row r="17" spans="2:8" x14ac:dyDescent="0.6">
      <c r="B17" s="50"/>
      <c r="C17" s="14"/>
      <c r="D17" s="22"/>
      <c r="E17" s="23"/>
      <c r="F17" s="24"/>
      <c r="G17" s="17" t="str">
        <f t="shared" si="0"/>
        <v/>
      </c>
      <c r="H17" s="42"/>
    </row>
    <row r="18" spans="2:8" x14ac:dyDescent="0.6">
      <c r="B18" s="50" t="s">
        <v>112</v>
      </c>
      <c r="C18" s="14" t="s">
        <v>2115</v>
      </c>
      <c r="D18" s="22" t="s">
        <v>62</v>
      </c>
      <c r="E18" s="23"/>
      <c r="F18" s="24"/>
      <c r="G18" s="17">
        <f t="shared" si="0"/>
        <v>0</v>
      </c>
      <c r="H18" s="42"/>
    </row>
    <row r="19" spans="2:8" x14ac:dyDescent="0.6">
      <c r="B19" s="50"/>
      <c r="C19" s="14"/>
      <c r="D19" s="22"/>
      <c r="E19" s="23"/>
      <c r="F19" s="40"/>
      <c r="G19" s="17" t="str">
        <f t="shared" si="0"/>
        <v/>
      </c>
      <c r="H19" s="41"/>
    </row>
    <row r="20" spans="2:8" x14ac:dyDescent="0.6">
      <c r="B20" s="50" t="s">
        <v>2116</v>
      </c>
      <c r="C20" s="14" t="s">
        <v>2117</v>
      </c>
      <c r="D20" s="22" t="s">
        <v>1240</v>
      </c>
      <c r="E20" s="23"/>
      <c r="F20" s="43"/>
      <c r="G20" s="17">
        <f t="shared" si="0"/>
        <v>0</v>
      </c>
      <c r="H20" s="41"/>
    </row>
    <row r="21" spans="2:8" x14ac:dyDescent="0.6">
      <c r="B21" s="50"/>
      <c r="C21" s="14"/>
      <c r="D21" s="22"/>
      <c r="E21" s="23"/>
      <c r="F21" s="40"/>
      <c r="G21" s="17" t="str">
        <f t="shared" si="0"/>
        <v/>
      </c>
      <c r="H21" s="44"/>
    </row>
    <row r="22" spans="2:8" x14ac:dyDescent="0.6">
      <c r="B22" s="50" t="s">
        <v>2118</v>
      </c>
      <c r="C22" s="14" t="s">
        <v>2119</v>
      </c>
      <c r="D22" s="22" t="s">
        <v>1240</v>
      </c>
      <c r="E22" s="23"/>
      <c r="F22" s="45"/>
      <c r="G22" s="17">
        <f t="shared" si="0"/>
        <v>0</v>
      </c>
    </row>
    <row r="23" spans="2:8" x14ac:dyDescent="0.6">
      <c r="B23" s="50"/>
      <c r="C23" s="14"/>
      <c r="D23" s="22"/>
      <c r="E23" s="23"/>
      <c r="F23" s="45"/>
      <c r="G23" s="17" t="str">
        <f t="shared" si="0"/>
        <v/>
      </c>
    </row>
    <row r="24" spans="2:8" x14ac:dyDescent="0.6">
      <c r="B24" s="50" t="s">
        <v>2120</v>
      </c>
      <c r="C24" s="14" t="s">
        <v>2121</v>
      </c>
      <c r="D24" s="22"/>
      <c r="E24" s="23"/>
      <c r="F24" s="38"/>
      <c r="G24" s="17" t="str">
        <f t="shared" si="0"/>
        <v/>
      </c>
    </row>
    <row r="25" spans="2:8" x14ac:dyDescent="0.6">
      <c r="B25" s="50"/>
      <c r="C25" s="14"/>
      <c r="D25" s="22"/>
      <c r="E25" s="23"/>
      <c r="F25" s="45"/>
      <c r="G25" s="17" t="str">
        <f t="shared" si="0"/>
        <v/>
      </c>
    </row>
    <row r="26" spans="2:8" x14ac:dyDescent="0.6">
      <c r="B26" s="50" t="s">
        <v>109</v>
      </c>
      <c r="C26" s="14" t="s">
        <v>2122</v>
      </c>
      <c r="D26" s="22" t="s">
        <v>1240</v>
      </c>
      <c r="E26" s="23"/>
      <c r="F26" s="43"/>
      <c r="G26" s="17">
        <f t="shared" si="0"/>
        <v>0</v>
      </c>
    </row>
    <row r="27" spans="2:8" x14ac:dyDescent="0.6">
      <c r="B27" s="50"/>
      <c r="C27" s="14"/>
      <c r="D27" s="22"/>
      <c r="E27" s="23"/>
      <c r="F27" s="45"/>
      <c r="G27" s="17" t="str">
        <f t="shared" si="0"/>
        <v/>
      </c>
    </row>
    <row r="28" spans="2:8" x14ac:dyDescent="0.6">
      <c r="B28" s="50" t="s">
        <v>2123</v>
      </c>
      <c r="C28" s="14" t="s">
        <v>2124</v>
      </c>
      <c r="D28" s="22" t="s">
        <v>62</v>
      </c>
      <c r="E28" s="23"/>
      <c r="F28" s="40"/>
      <c r="G28" s="17">
        <f t="shared" si="0"/>
        <v>0</v>
      </c>
      <c r="H28" s="41"/>
    </row>
    <row r="29" spans="2:8" x14ac:dyDescent="0.6">
      <c r="B29" s="50"/>
      <c r="C29" s="14"/>
      <c r="D29" s="22"/>
      <c r="E29" s="23"/>
      <c r="F29" s="40"/>
      <c r="G29" s="17" t="str">
        <f t="shared" si="0"/>
        <v/>
      </c>
      <c r="H29" s="41"/>
    </row>
    <row r="30" spans="2:8" x14ac:dyDescent="0.6">
      <c r="B30" s="50" t="s">
        <v>2125</v>
      </c>
      <c r="C30" s="14" t="s">
        <v>2126</v>
      </c>
      <c r="D30" s="22" t="s">
        <v>62</v>
      </c>
      <c r="E30" s="23"/>
      <c r="F30" s="38"/>
      <c r="G30" s="17">
        <f t="shared" si="0"/>
        <v>0</v>
      </c>
      <c r="H30" s="42"/>
    </row>
    <row r="31" spans="2:8" x14ac:dyDescent="0.6">
      <c r="B31" s="50"/>
      <c r="C31" s="14"/>
      <c r="D31" s="22"/>
      <c r="E31" s="26"/>
      <c r="F31" s="27"/>
      <c r="G31" s="17" t="str">
        <f t="shared" si="0"/>
        <v/>
      </c>
      <c r="H31" s="18"/>
    </row>
    <row r="32" spans="2:8" s="36" customFormat="1" x14ac:dyDescent="0.6">
      <c r="B32" s="50"/>
      <c r="C32" s="14"/>
      <c r="D32" s="15"/>
      <c r="E32" s="26"/>
      <c r="F32" s="27"/>
      <c r="G32" s="17" t="str">
        <f t="shared" si="0"/>
        <v/>
      </c>
      <c r="H32" s="18"/>
    </row>
    <row r="33" spans="2:8" x14ac:dyDescent="0.6">
      <c r="B33" s="21"/>
      <c r="C33" s="14"/>
      <c r="D33" s="22"/>
      <c r="E33" s="23"/>
      <c r="F33" s="38"/>
      <c r="G33" s="17" t="str">
        <f t="shared" si="0"/>
        <v/>
      </c>
      <c r="H33" s="42"/>
    </row>
    <row r="34" spans="2:8" x14ac:dyDescent="0.6">
      <c r="B34" s="21"/>
      <c r="C34" s="14"/>
      <c r="D34" s="22"/>
      <c r="E34" s="23"/>
      <c r="F34" s="38"/>
      <c r="G34" s="17" t="str">
        <f t="shared" si="0"/>
        <v/>
      </c>
      <c r="H34" s="42"/>
    </row>
    <row r="35" spans="2:8" x14ac:dyDescent="0.6">
      <c r="B35" s="21"/>
      <c r="C35" s="14"/>
      <c r="D35" s="22"/>
      <c r="E35" s="23"/>
      <c r="F35" s="47"/>
      <c r="G35" s="17" t="str">
        <f t="shared" si="0"/>
        <v/>
      </c>
      <c r="H35" s="41"/>
    </row>
    <row r="36" spans="2:8" x14ac:dyDescent="0.6">
      <c r="B36" s="13"/>
      <c r="C36" s="14"/>
      <c r="D36" s="22"/>
      <c r="E36" s="23"/>
      <c r="F36" s="47"/>
      <c r="G36" s="17" t="str">
        <f t="shared" si="0"/>
        <v/>
      </c>
      <c r="H36" s="41"/>
    </row>
    <row r="37" spans="2:8" x14ac:dyDescent="0.6">
      <c r="B37" s="13"/>
      <c r="C37" s="14"/>
      <c r="D37" s="22"/>
      <c r="E37" s="23"/>
      <c r="F37" s="43"/>
      <c r="G37" s="17" t="str">
        <f t="shared" si="0"/>
        <v/>
      </c>
      <c r="H37" s="41"/>
    </row>
    <row r="38" spans="2:8" x14ac:dyDescent="0.6">
      <c r="B38" s="13"/>
      <c r="C38" s="14"/>
      <c r="D38" s="22"/>
      <c r="E38" s="23"/>
      <c r="F38" s="43"/>
      <c r="G38" s="17" t="str">
        <f t="shared" si="0"/>
        <v/>
      </c>
      <c r="H38" s="41"/>
    </row>
    <row r="39" spans="2:8" x14ac:dyDescent="0.6">
      <c r="B39" s="13"/>
      <c r="C39" s="14"/>
      <c r="D39" s="22"/>
      <c r="E39" s="22"/>
      <c r="F39" s="40"/>
      <c r="G39" s="17" t="str">
        <f t="shared" si="0"/>
        <v/>
      </c>
      <c r="H39" s="41"/>
    </row>
    <row r="40" spans="2:8" x14ac:dyDescent="0.6">
      <c r="B40" s="13"/>
      <c r="C40" s="14"/>
      <c r="D40" s="22"/>
      <c r="E40" s="22"/>
      <c r="F40" s="40"/>
      <c r="G40" s="17" t="str">
        <f t="shared" si="0"/>
        <v/>
      </c>
      <c r="H40" s="41"/>
    </row>
    <row r="41" spans="2:8" x14ac:dyDescent="0.6">
      <c r="B41" s="13"/>
      <c r="C41" s="14"/>
      <c r="D41" s="22"/>
      <c r="E41" s="22"/>
      <c r="F41" s="38"/>
      <c r="G41" s="17" t="str">
        <f t="shared" ref="G41:G72" si="1">IF(D41="","",E41*F41)</f>
        <v/>
      </c>
      <c r="H41" s="41"/>
    </row>
    <row r="42" spans="2:8" x14ac:dyDescent="0.6">
      <c r="B42" s="13"/>
      <c r="C42" s="14"/>
      <c r="D42" s="22"/>
      <c r="E42" s="22"/>
      <c r="F42" s="38"/>
      <c r="G42" s="17" t="str">
        <f t="shared" si="1"/>
        <v/>
      </c>
      <c r="H42" s="41"/>
    </row>
    <row r="43" spans="2:8" x14ac:dyDescent="0.6">
      <c r="B43" s="13"/>
      <c r="C43" s="14"/>
      <c r="D43" s="22"/>
      <c r="E43" s="22"/>
      <c r="F43" s="38"/>
      <c r="G43" s="17" t="str">
        <f t="shared" si="1"/>
        <v/>
      </c>
      <c r="H43" s="41"/>
    </row>
    <row r="44" spans="2:8" x14ac:dyDescent="0.6">
      <c r="B44" s="13"/>
      <c r="C44" s="14"/>
      <c r="D44" s="22"/>
      <c r="E44" s="22"/>
      <c r="F44" s="38"/>
      <c r="G44" s="17" t="str">
        <f t="shared" si="1"/>
        <v/>
      </c>
      <c r="H44" s="41"/>
    </row>
    <row r="45" spans="2:8" x14ac:dyDescent="0.6">
      <c r="B45" s="13"/>
      <c r="C45" s="14"/>
      <c r="D45" s="22"/>
      <c r="E45" s="22"/>
      <c r="F45" s="38"/>
      <c r="G45" s="17" t="str">
        <f t="shared" si="1"/>
        <v/>
      </c>
      <c r="H45" s="41"/>
    </row>
    <row r="46" spans="2:8" x14ac:dyDescent="0.6">
      <c r="B46" s="13"/>
      <c r="C46" s="14"/>
      <c r="D46" s="22"/>
      <c r="E46" s="22"/>
      <c r="F46" s="38"/>
      <c r="G46" s="17" t="str">
        <f t="shared" si="1"/>
        <v/>
      </c>
      <c r="H46" s="41"/>
    </row>
    <row r="47" spans="2:8" x14ac:dyDescent="0.6">
      <c r="B47" s="13"/>
      <c r="C47" s="14"/>
      <c r="D47" s="22"/>
      <c r="E47" s="22"/>
      <c r="F47" s="38"/>
      <c r="G47" s="17" t="str">
        <f t="shared" si="1"/>
        <v/>
      </c>
      <c r="H47" s="41"/>
    </row>
    <row r="48" spans="2:8" x14ac:dyDescent="0.6">
      <c r="B48" s="13"/>
      <c r="C48" s="14"/>
      <c r="D48" s="22"/>
      <c r="E48" s="22"/>
      <c r="F48" s="38"/>
      <c r="G48" s="17" t="str">
        <f t="shared" si="1"/>
        <v/>
      </c>
      <c r="H48" s="41"/>
    </row>
    <row r="49" spans="2:8" x14ac:dyDescent="0.6">
      <c r="B49" s="13"/>
      <c r="C49" s="14"/>
      <c r="D49" s="22"/>
      <c r="E49" s="22"/>
      <c r="F49" s="48"/>
      <c r="G49" s="17" t="str">
        <f t="shared" si="1"/>
        <v/>
      </c>
      <c r="H49" s="41"/>
    </row>
    <row r="50" spans="2:8" x14ac:dyDescent="0.6">
      <c r="B50" s="14"/>
      <c r="C50" s="14"/>
      <c r="D50" s="22"/>
      <c r="E50" s="22"/>
      <c r="F50" s="48"/>
      <c r="G50" s="17" t="str">
        <f t="shared" si="1"/>
        <v/>
      </c>
      <c r="H50" s="41"/>
    </row>
    <row r="51" spans="2:8" x14ac:dyDescent="0.6">
      <c r="B51" s="21"/>
      <c r="C51" s="14"/>
      <c r="D51" s="22"/>
      <c r="E51" s="22"/>
      <c r="F51" s="38"/>
      <c r="G51" s="17" t="str">
        <f t="shared" si="1"/>
        <v/>
      </c>
      <c r="H51" s="41"/>
    </row>
    <row r="52" spans="2:8" x14ac:dyDescent="0.6">
      <c r="B52" s="21"/>
      <c r="C52" s="14"/>
      <c r="D52" s="22"/>
      <c r="E52" s="22"/>
      <c r="F52" s="38"/>
      <c r="G52" s="17" t="str">
        <f t="shared" si="1"/>
        <v/>
      </c>
      <c r="H52" s="41"/>
    </row>
    <row r="53" spans="2:8" x14ac:dyDescent="0.6">
      <c r="B53" s="13"/>
      <c r="C53" s="14"/>
      <c r="D53" s="22"/>
      <c r="E53" s="22"/>
      <c r="F53" s="38"/>
      <c r="G53" s="17" t="str">
        <f t="shared" si="1"/>
        <v/>
      </c>
      <c r="H53" s="41"/>
    </row>
    <row r="54" spans="2:8" x14ac:dyDescent="0.6">
      <c r="B54" s="13"/>
      <c r="C54" s="14"/>
      <c r="D54" s="22"/>
      <c r="E54" s="22"/>
      <c r="F54" s="38"/>
      <c r="G54" s="17" t="str">
        <f t="shared" si="1"/>
        <v/>
      </c>
      <c r="H54" s="41"/>
    </row>
    <row r="55" spans="2:8" x14ac:dyDescent="0.6">
      <c r="B55" s="13"/>
      <c r="C55" s="14"/>
      <c r="D55" s="22"/>
      <c r="E55" s="22"/>
      <c r="F55" s="38"/>
      <c r="G55" s="17" t="str">
        <f t="shared" si="1"/>
        <v/>
      </c>
      <c r="H55" s="41"/>
    </row>
    <row r="56" spans="2:8" x14ac:dyDescent="0.6">
      <c r="B56" s="13"/>
      <c r="C56" s="14"/>
      <c r="D56" s="22"/>
      <c r="E56" s="22"/>
      <c r="F56" s="38"/>
      <c r="G56" s="17" t="str">
        <f t="shared" si="1"/>
        <v/>
      </c>
      <c r="H56" s="41"/>
    </row>
    <row r="57" spans="2:8" x14ac:dyDescent="0.6">
      <c r="B57" s="13"/>
      <c r="C57" s="14"/>
      <c r="D57" s="37"/>
      <c r="E57" s="37"/>
      <c r="F57" s="38"/>
      <c r="G57" s="17" t="str">
        <f t="shared" si="1"/>
        <v/>
      </c>
    </row>
    <row r="58" spans="2:8" x14ac:dyDescent="0.6">
      <c r="B58" s="13"/>
      <c r="C58" s="14"/>
      <c r="D58" s="22"/>
      <c r="E58" s="22"/>
      <c r="F58" s="38"/>
      <c r="G58" s="17" t="str">
        <f t="shared" si="1"/>
        <v/>
      </c>
      <c r="H58" s="41"/>
    </row>
    <row r="59" spans="2:8" x14ac:dyDescent="0.6">
      <c r="B59" s="13"/>
      <c r="C59" s="153"/>
      <c r="D59" s="37"/>
      <c r="E59" s="37"/>
      <c r="F59" s="38"/>
      <c r="G59" s="17" t="str">
        <f t="shared" si="1"/>
        <v/>
      </c>
      <c r="H59" s="49"/>
    </row>
    <row r="60" spans="2:8" x14ac:dyDescent="0.6">
      <c r="B60" s="13"/>
      <c r="C60" s="153"/>
      <c r="D60" s="37"/>
      <c r="E60" s="37"/>
      <c r="F60" s="38"/>
      <c r="G60" s="17" t="str">
        <f t="shared" si="1"/>
        <v/>
      </c>
    </row>
    <row r="61" spans="2:8" x14ac:dyDescent="0.6">
      <c r="B61" s="13"/>
      <c r="C61" s="153"/>
      <c r="D61" s="22"/>
      <c r="E61" s="22"/>
      <c r="F61" s="38"/>
      <c r="G61" s="17" t="str">
        <f t="shared" si="1"/>
        <v/>
      </c>
      <c r="H61" s="41"/>
    </row>
    <row r="62" spans="2:8" x14ac:dyDescent="0.6">
      <c r="B62" s="13"/>
      <c r="C62" s="14"/>
      <c r="D62" s="22"/>
      <c r="E62" s="22"/>
      <c r="F62" s="38"/>
      <c r="G62" s="17" t="str">
        <f t="shared" si="1"/>
        <v/>
      </c>
      <c r="H62" s="41"/>
    </row>
    <row r="63" spans="2:8" x14ac:dyDescent="0.6">
      <c r="B63" s="13"/>
      <c r="C63" s="14"/>
      <c r="D63" s="22"/>
      <c r="E63" s="22"/>
      <c r="F63" s="38"/>
      <c r="G63" s="17" t="str">
        <f t="shared" si="1"/>
        <v/>
      </c>
      <c r="H63" s="41"/>
    </row>
    <row r="64" spans="2:8" x14ac:dyDescent="0.6">
      <c r="B64" s="13"/>
      <c r="C64" s="14"/>
      <c r="D64" s="22"/>
      <c r="E64" s="22"/>
      <c r="F64" s="38"/>
      <c r="G64" s="17" t="str">
        <f t="shared" si="1"/>
        <v/>
      </c>
      <c r="H64" s="41"/>
    </row>
    <row r="65" spans="2:8" x14ac:dyDescent="0.6">
      <c r="B65" s="13"/>
      <c r="C65" s="14"/>
      <c r="D65" s="22"/>
      <c r="E65" s="22"/>
      <c r="F65" s="38"/>
      <c r="G65" s="17" t="str">
        <f t="shared" si="1"/>
        <v/>
      </c>
      <c r="H65" s="41"/>
    </row>
    <row r="66" spans="2:8" x14ac:dyDescent="0.6">
      <c r="B66" s="13"/>
      <c r="C66" s="14"/>
      <c r="D66" s="22"/>
      <c r="E66" s="22"/>
      <c r="F66" s="38"/>
      <c r="G66" s="17" t="str">
        <f t="shared" si="1"/>
        <v/>
      </c>
      <c r="H66" s="41"/>
    </row>
    <row r="67" spans="2:8" x14ac:dyDescent="0.6">
      <c r="B67" s="13"/>
      <c r="C67" s="152"/>
      <c r="D67" s="22"/>
      <c r="E67" s="22"/>
      <c r="F67" s="38"/>
      <c r="G67" s="17" t="str">
        <f t="shared" si="1"/>
        <v/>
      </c>
      <c r="H67" s="41"/>
    </row>
    <row r="68" spans="2:8" x14ac:dyDescent="0.6">
      <c r="B68" s="13"/>
      <c r="C68" s="152"/>
      <c r="D68" s="22"/>
      <c r="E68" s="22"/>
      <c r="F68" s="38"/>
      <c r="G68" s="17" t="str">
        <f t="shared" si="1"/>
        <v/>
      </c>
      <c r="H68" s="41"/>
    </row>
    <row r="69" spans="2:8" x14ac:dyDescent="0.6">
      <c r="B69" s="13"/>
      <c r="C69" s="152"/>
      <c r="D69" s="22"/>
      <c r="E69" s="22"/>
      <c r="F69" s="38"/>
      <c r="G69" s="17" t="str">
        <f t="shared" si="1"/>
        <v/>
      </c>
      <c r="H69" s="41"/>
    </row>
    <row r="70" spans="2:8" x14ac:dyDescent="0.6">
      <c r="B70" s="13"/>
      <c r="C70" s="14"/>
      <c r="D70" s="22"/>
      <c r="E70" s="22"/>
      <c r="F70" s="38"/>
      <c r="G70" s="17" t="str">
        <f t="shared" si="1"/>
        <v/>
      </c>
      <c r="H70" s="41"/>
    </row>
    <row r="71" spans="2:8" x14ac:dyDescent="0.6">
      <c r="B71" s="13"/>
      <c r="C71" s="14"/>
      <c r="D71" s="22"/>
      <c r="E71" s="22"/>
      <c r="F71" s="38"/>
      <c r="G71" s="17" t="str">
        <f t="shared" si="1"/>
        <v/>
      </c>
      <c r="H71" s="41"/>
    </row>
    <row r="72" spans="2:8" x14ac:dyDescent="0.6">
      <c r="B72" s="13"/>
      <c r="C72" s="14"/>
      <c r="D72" s="22"/>
      <c r="E72" s="22"/>
      <c r="F72" s="38"/>
      <c r="G72" s="17" t="str">
        <f t="shared" si="1"/>
        <v/>
      </c>
      <c r="H72" s="41"/>
    </row>
    <row r="73" spans="2:8" x14ac:dyDescent="0.6">
      <c r="B73" s="13"/>
      <c r="C73" s="14"/>
      <c r="D73" s="22"/>
      <c r="E73" s="22"/>
      <c r="F73" s="38"/>
      <c r="G73" s="17" t="str">
        <f t="shared" ref="G73:G78" si="2">IF(D73="","",E73*F73)</f>
        <v/>
      </c>
      <c r="H73" s="41"/>
    </row>
    <row r="74" spans="2:8" x14ac:dyDescent="0.6">
      <c r="B74" s="13"/>
      <c r="C74" s="14"/>
      <c r="D74" s="22"/>
      <c r="E74" s="22"/>
      <c r="F74" s="38"/>
      <c r="G74" s="17" t="str">
        <f t="shared" si="2"/>
        <v/>
      </c>
      <c r="H74" s="41"/>
    </row>
    <row r="75" spans="2:8" x14ac:dyDescent="0.6">
      <c r="B75" s="13"/>
      <c r="C75" s="14"/>
      <c r="D75" s="22"/>
      <c r="E75" s="22"/>
      <c r="F75" s="38"/>
      <c r="G75" s="17" t="str">
        <f t="shared" si="2"/>
        <v/>
      </c>
      <c r="H75" s="41"/>
    </row>
    <row r="76" spans="2:8" x14ac:dyDescent="0.6">
      <c r="B76" s="13"/>
      <c r="C76" s="14"/>
      <c r="D76" s="22"/>
      <c r="E76" s="22"/>
      <c r="F76" s="38"/>
      <c r="G76" s="17" t="str">
        <f t="shared" si="2"/>
        <v/>
      </c>
      <c r="H76" s="41"/>
    </row>
    <row r="77" spans="2:8" x14ac:dyDescent="0.6">
      <c r="B77" s="13"/>
      <c r="C77" s="14"/>
      <c r="D77" s="22"/>
      <c r="E77" s="22"/>
      <c r="F77" s="38"/>
      <c r="G77" s="17" t="str">
        <f t="shared" si="2"/>
        <v/>
      </c>
      <c r="H77" s="41"/>
    </row>
    <row r="78" spans="2:8" x14ac:dyDescent="0.6">
      <c r="B78" s="13"/>
      <c r="C78" s="14"/>
      <c r="D78" s="22"/>
      <c r="E78" s="22"/>
      <c r="F78" s="38"/>
      <c r="G78" s="17" t="str">
        <f t="shared" si="2"/>
        <v/>
      </c>
      <c r="H78" s="41"/>
    </row>
    <row r="79" spans="2:8" s="28" customFormat="1" ht="24.75" customHeight="1" x14ac:dyDescent="0.6">
      <c r="B79" s="93" t="str">
        <f>$B$10</f>
        <v>C8.5</v>
      </c>
      <c r="C79" s="30" t="s">
        <v>173</v>
      </c>
      <c r="D79" s="31"/>
      <c r="E79" s="32"/>
      <c r="F79" s="31"/>
      <c r="G79" s="33">
        <f>SUM(G9:G78)</f>
        <v>0</v>
      </c>
      <c r="H79" s="34"/>
    </row>
  </sheetData>
  <mergeCells count="4">
    <mergeCell ref="E1:G1"/>
    <mergeCell ref="B5:F7"/>
    <mergeCell ref="G4:G7"/>
    <mergeCell ref="B4:F4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ZNT 4198/17T Standard Quotation Document Ver. 2019-09-02&amp;R&amp;"Arial,Bold"_____________________
C&amp;P   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21"/>
  <dimension ref="B1:H77"/>
  <sheetViews>
    <sheetView view="pageBreakPreview" zoomScaleNormal="125" zoomScaleSheetLayoutView="100" zoomScalePageLayoutView="125" workbookViewId="0">
      <selection activeCell="G4" sqref="G4:G7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82"/>
      <c r="C3" s="82"/>
      <c r="D3" s="83"/>
      <c r="E3" s="83"/>
      <c r="F3" s="84"/>
      <c r="G3" s="102"/>
    </row>
    <row r="4" spans="2:8" x14ac:dyDescent="0.6">
      <c r="B4" s="376" t="s">
        <v>8</v>
      </c>
      <c r="C4" s="377"/>
      <c r="D4" s="377"/>
      <c r="E4" s="377"/>
      <c r="F4" s="377"/>
      <c r="G4" s="373" t="str">
        <f>"CHAPTER "&amp;B10</f>
        <v>CHAPTER C8.6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8" ht="12.75" customHeight="1" x14ac:dyDescent="0.6">
      <c r="B6" s="369"/>
      <c r="C6" s="370"/>
      <c r="D6" s="370"/>
      <c r="E6" s="370"/>
      <c r="F6" s="370"/>
      <c r="G6" s="374"/>
      <c r="H6" s="8"/>
    </row>
    <row r="7" spans="2:8" ht="7.5" customHeight="1" x14ac:dyDescent="0.6">
      <c r="B7" s="371"/>
      <c r="C7" s="372"/>
      <c r="D7" s="372"/>
      <c r="E7" s="372"/>
      <c r="F7" s="372"/>
      <c r="G7" s="375"/>
      <c r="H7" s="8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50"/>
      <c r="C9" s="14"/>
      <c r="D9" s="15"/>
      <c r="E9" s="15"/>
      <c r="F9" s="16"/>
      <c r="G9" s="17" t="str">
        <f t="shared" ref="G9:G40" si="0">IF(D9="","",E9*F9)</f>
        <v/>
      </c>
      <c r="H9" s="18"/>
    </row>
    <row r="10" spans="2:8" x14ac:dyDescent="0.6">
      <c r="B10" s="77" t="s">
        <v>2127</v>
      </c>
      <c r="C10" s="20" t="s">
        <v>2128</v>
      </c>
      <c r="D10" s="22"/>
      <c r="E10" s="22"/>
      <c r="F10" s="40"/>
      <c r="G10" s="17" t="str">
        <f t="shared" si="0"/>
        <v/>
      </c>
      <c r="H10" s="41"/>
    </row>
    <row r="11" spans="2:8" x14ac:dyDescent="0.6">
      <c r="B11" s="50"/>
      <c r="C11" s="14"/>
      <c r="D11" s="22"/>
      <c r="E11" s="22"/>
      <c r="F11" s="40"/>
      <c r="G11" s="17" t="str">
        <f t="shared" si="0"/>
        <v/>
      </c>
      <c r="H11" s="41"/>
    </row>
    <row r="12" spans="2:8" x14ac:dyDescent="0.6">
      <c r="B12" s="50" t="s">
        <v>2129</v>
      </c>
      <c r="C12" s="14" t="s">
        <v>2130</v>
      </c>
      <c r="D12" s="22"/>
      <c r="E12" s="22"/>
      <c r="F12" s="40"/>
      <c r="G12" s="17" t="str">
        <f t="shared" si="0"/>
        <v/>
      </c>
      <c r="H12" s="41"/>
    </row>
    <row r="13" spans="2:8" x14ac:dyDescent="0.6">
      <c r="B13" s="50"/>
      <c r="C13" s="14"/>
      <c r="D13" s="22"/>
      <c r="E13" s="22"/>
      <c r="F13" s="40"/>
      <c r="G13" s="17" t="str">
        <f t="shared" si="0"/>
        <v/>
      </c>
      <c r="H13" s="41"/>
    </row>
    <row r="14" spans="2:8" ht="26" x14ac:dyDescent="0.6">
      <c r="B14" s="50" t="s">
        <v>2131</v>
      </c>
      <c r="C14" s="14" t="s">
        <v>2132</v>
      </c>
      <c r="D14" s="22" t="s">
        <v>62</v>
      </c>
      <c r="E14" s="23"/>
      <c r="F14" s="24"/>
      <c r="G14" s="17">
        <f t="shared" si="0"/>
        <v>0</v>
      </c>
      <c r="H14" s="42"/>
    </row>
    <row r="15" spans="2:8" x14ac:dyDescent="0.6">
      <c r="B15" s="50"/>
      <c r="C15" s="14"/>
      <c r="D15" s="22"/>
      <c r="E15" s="23"/>
      <c r="F15" s="24"/>
      <c r="G15" s="17" t="str">
        <f t="shared" si="0"/>
        <v/>
      </c>
      <c r="H15" s="42"/>
    </row>
    <row r="16" spans="2:8" ht="26" x14ac:dyDescent="0.6">
      <c r="B16" s="50" t="s">
        <v>2133</v>
      </c>
      <c r="C16" s="14" t="s">
        <v>2134</v>
      </c>
      <c r="D16" s="22" t="s">
        <v>172</v>
      </c>
      <c r="E16" s="23"/>
      <c r="F16" s="24"/>
      <c r="G16" s="17">
        <f t="shared" si="0"/>
        <v>0</v>
      </c>
      <c r="H16" s="42"/>
    </row>
    <row r="17" spans="2:8" x14ac:dyDescent="0.6">
      <c r="B17" s="50"/>
      <c r="C17" s="14"/>
      <c r="D17" s="22"/>
      <c r="E17" s="23"/>
      <c r="F17" s="24"/>
      <c r="G17" s="17" t="str">
        <f t="shared" si="0"/>
        <v/>
      </c>
      <c r="H17" s="42"/>
    </row>
    <row r="18" spans="2:8" x14ac:dyDescent="0.6">
      <c r="B18" s="50"/>
      <c r="C18" s="14"/>
      <c r="D18" s="22"/>
      <c r="E18" s="23"/>
      <c r="F18" s="40"/>
      <c r="G18" s="17" t="str">
        <f t="shared" si="0"/>
        <v/>
      </c>
      <c r="H18" s="41"/>
    </row>
    <row r="19" spans="2:8" x14ac:dyDescent="0.6">
      <c r="B19" s="21"/>
      <c r="C19" s="14"/>
      <c r="D19" s="22"/>
      <c r="E19" s="23"/>
      <c r="F19" s="43"/>
      <c r="G19" s="17" t="str">
        <f t="shared" si="0"/>
        <v/>
      </c>
      <c r="H19" s="41"/>
    </row>
    <row r="20" spans="2:8" x14ac:dyDescent="0.6">
      <c r="B20" s="21"/>
      <c r="C20" s="14"/>
      <c r="D20" s="22"/>
      <c r="E20" s="23"/>
      <c r="F20" s="40"/>
      <c r="G20" s="17" t="str">
        <f t="shared" si="0"/>
        <v/>
      </c>
      <c r="H20" s="44"/>
    </row>
    <row r="21" spans="2:8" x14ac:dyDescent="0.6">
      <c r="B21" s="21"/>
      <c r="C21" s="14"/>
      <c r="D21" s="22"/>
      <c r="E21" s="23"/>
      <c r="F21" s="45"/>
      <c r="G21" s="17" t="str">
        <f t="shared" si="0"/>
        <v/>
      </c>
    </row>
    <row r="22" spans="2:8" x14ac:dyDescent="0.6">
      <c r="B22" s="21"/>
      <c r="C22" s="14"/>
      <c r="D22" s="22"/>
      <c r="E22" s="23"/>
      <c r="F22" s="45"/>
      <c r="G22" s="17" t="str">
        <f t="shared" si="0"/>
        <v/>
      </c>
    </row>
    <row r="23" spans="2:8" x14ac:dyDescent="0.6">
      <c r="B23" s="21"/>
      <c r="C23" s="14"/>
      <c r="D23" s="22"/>
      <c r="E23" s="23"/>
      <c r="F23" s="38"/>
      <c r="G23" s="17" t="str">
        <f t="shared" si="0"/>
        <v/>
      </c>
    </row>
    <row r="24" spans="2:8" x14ac:dyDescent="0.6">
      <c r="B24" s="21"/>
      <c r="C24" s="14"/>
      <c r="D24" s="22"/>
      <c r="E24" s="23"/>
      <c r="F24" s="45"/>
      <c r="G24" s="17" t="str">
        <f t="shared" si="0"/>
        <v/>
      </c>
    </row>
    <row r="25" spans="2:8" x14ac:dyDescent="0.6">
      <c r="B25" s="13"/>
      <c r="C25" s="14"/>
      <c r="D25" s="22"/>
      <c r="E25" s="23"/>
      <c r="F25" s="43"/>
      <c r="G25" s="17" t="str">
        <f t="shared" si="0"/>
        <v/>
      </c>
    </row>
    <row r="26" spans="2:8" x14ac:dyDescent="0.6">
      <c r="B26" s="13"/>
      <c r="C26" s="14"/>
      <c r="D26" s="22"/>
      <c r="E26" s="23"/>
      <c r="F26" s="45"/>
      <c r="G26" s="17" t="str">
        <f t="shared" si="0"/>
        <v/>
      </c>
    </row>
    <row r="27" spans="2:8" x14ac:dyDescent="0.6">
      <c r="B27" s="13"/>
      <c r="C27" s="14"/>
      <c r="D27" s="22"/>
      <c r="E27" s="23"/>
      <c r="F27" s="40"/>
      <c r="G27" s="17" t="str">
        <f t="shared" si="0"/>
        <v/>
      </c>
      <c r="H27" s="41"/>
    </row>
    <row r="28" spans="2:8" x14ac:dyDescent="0.6">
      <c r="B28" s="21"/>
      <c r="C28" s="14"/>
      <c r="D28" s="22"/>
      <c r="E28" s="23"/>
      <c r="F28" s="40"/>
      <c r="G28" s="17" t="str">
        <f t="shared" si="0"/>
        <v/>
      </c>
      <c r="H28" s="41"/>
    </row>
    <row r="29" spans="2:8" x14ac:dyDescent="0.6">
      <c r="B29" s="21"/>
      <c r="C29" s="14"/>
      <c r="D29" s="22"/>
      <c r="E29" s="23"/>
      <c r="F29" s="38"/>
      <c r="G29" s="17" t="str">
        <f t="shared" si="0"/>
        <v/>
      </c>
      <c r="H29" s="42"/>
    </row>
    <row r="30" spans="2:8" x14ac:dyDescent="0.6">
      <c r="B30" s="21"/>
      <c r="C30" s="14"/>
      <c r="D30" s="22"/>
      <c r="E30" s="26"/>
      <c r="F30" s="27"/>
      <c r="G30" s="17" t="str">
        <f t="shared" si="0"/>
        <v/>
      </c>
      <c r="H30" s="18"/>
    </row>
    <row r="31" spans="2:8" s="36" customFormat="1" x14ac:dyDescent="0.6">
      <c r="B31" s="21"/>
      <c r="C31" s="14"/>
      <c r="D31" s="15"/>
      <c r="E31" s="26"/>
      <c r="F31" s="27"/>
      <c r="G31" s="17" t="str">
        <f t="shared" si="0"/>
        <v/>
      </c>
      <c r="H31" s="18"/>
    </row>
    <row r="32" spans="2:8" x14ac:dyDescent="0.6">
      <c r="B32" s="21"/>
      <c r="C32" s="14"/>
      <c r="D32" s="22"/>
      <c r="E32" s="23"/>
      <c r="F32" s="38"/>
      <c r="G32" s="17" t="str">
        <f t="shared" si="0"/>
        <v/>
      </c>
      <c r="H32" s="42"/>
    </row>
    <row r="33" spans="2:8" x14ac:dyDescent="0.6">
      <c r="B33" s="21"/>
      <c r="C33" s="14"/>
      <c r="D33" s="22"/>
      <c r="E33" s="23"/>
      <c r="F33" s="38"/>
      <c r="G33" s="17" t="str">
        <f t="shared" si="0"/>
        <v/>
      </c>
      <c r="H33" s="42"/>
    </row>
    <row r="34" spans="2:8" x14ac:dyDescent="0.6">
      <c r="B34" s="21"/>
      <c r="C34" s="14"/>
      <c r="D34" s="22"/>
      <c r="E34" s="23"/>
      <c r="F34" s="47"/>
      <c r="G34" s="17" t="str">
        <f t="shared" si="0"/>
        <v/>
      </c>
      <c r="H34" s="41"/>
    </row>
    <row r="35" spans="2:8" x14ac:dyDescent="0.6">
      <c r="B35" s="13"/>
      <c r="C35" s="14"/>
      <c r="D35" s="22"/>
      <c r="E35" s="23"/>
      <c r="F35" s="47"/>
      <c r="G35" s="17" t="str">
        <f t="shared" si="0"/>
        <v/>
      </c>
      <c r="H35" s="41"/>
    </row>
    <row r="36" spans="2:8" x14ac:dyDescent="0.6">
      <c r="B36" s="13"/>
      <c r="C36" s="14"/>
      <c r="D36" s="22"/>
      <c r="E36" s="23"/>
      <c r="F36" s="43"/>
      <c r="G36" s="17" t="str">
        <f t="shared" si="0"/>
        <v/>
      </c>
      <c r="H36" s="41"/>
    </row>
    <row r="37" spans="2:8" x14ac:dyDescent="0.6">
      <c r="B37" s="13"/>
      <c r="C37" s="14"/>
      <c r="D37" s="22"/>
      <c r="E37" s="23"/>
      <c r="F37" s="43"/>
      <c r="G37" s="17" t="str">
        <f t="shared" si="0"/>
        <v/>
      </c>
      <c r="H37" s="41"/>
    </row>
    <row r="38" spans="2:8" x14ac:dyDescent="0.6">
      <c r="B38" s="13"/>
      <c r="C38" s="14"/>
      <c r="D38" s="22"/>
      <c r="E38" s="22"/>
      <c r="F38" s="40"/>
      <c r="G38" s="17" t="str">
        <f t="shared" si="0"/>
        <v/>
      </c>
      <c r="H38" s="41"/>
    </row>
    <row r="39" spans="2:8" x14ac:dyDescent="0.6">
      <c r="B39" s="13"/>
      <c r="C39" s="14"/>
      <c r="D39" s="22"/>
      <c r="E39" s="22"/>
      <c r="F39" s="40"/>
      <c r="G39" s="17" t="str">
        <f t="shared" si="0"/>
        <v/>
      </c>
      <c r="H39" s="41"/>
    </row>
    <row r="40" spans="2:8" x14ac:dyDescent="0.6">
      <c r="B40" s="13"/>
      <c r="C40" s="14"/>
      <c r="D40" s="22"/>
      <c r="E40" s="22"/>
      <c r="F40" s="38"/>
      <c r="G40" s="17" t="str">
        <f t="shared" si="0"/>
        <v/>
      </c>
      <c r="H40" s="41"/>
    </row>
    <row r="41" spans="2:8" x14ac:dyDescent="0.6">
      <c r="B41" s="13"/>
      <c r="C41" s="14"/>
      <c r="D41" s="22"/>
      <c r="E41" s="22"/>
      <c r="F41" s="38"/>
      <c r="G41" s="17" t="str">
        <f t="shared" ref="G41:G72" si="1">IF(D41="","",E41*F41)</f>
        <v/>
      </c>
      <c r="H41" s="41"/>
    </row>
    <row r="42" spans="2:8" x14ac:dyDescent="0.6">
      <c r="B42" s="13"/>
      <c r="C42" s="14"/>
      <c r="D42" s="22"/>
      <c r="E42" s="22"/>
      <c r="F42" s="38"/>
      <c r="G42" s="17" t="str">
        <f t="shared" si="1"/>
        <v/>
      </c>
      <c r="H42" s="41"/>
    </row>
    <row r="43" spans="2:8" x14ac:dyDescent="0.6">
      <c r="B43" s="13"/>
      <c r="C43" s="14"/>
      <c r="D43" s="22"/>
      <c r="E43" s="22"/>
      <c r="F43" s="38"/>
      <c r="G43" s="17" t="str">
        <f t="shared" si="1"/>
        <v/>
      </c>
      <c r="H43" s="41"/>
    </row>
    <row r="44" spans="2:8" x14ac:dyDescent="0.6">
      <c r="B44" s="13"/>
      <c r="C44" s="14"/>
      <c r="D44" s="22"/>
      <c r="E44" s="22"/>
      <c r="F44" s="38"/>
      <c r="G44" s="17" t="str">
        <f t="shared" si="1"/>
        <v/>
      </c>
      <c r="H44" s="41"/>
    </row>
    <row r="45" spans="2:8" x14ac:dyDescent="0.6">
      <c r="B45" s="13"/>
      <c r="C45" s="14"/>
      <c r="D45" s="22"/>
      <c r="E45" s="22"/>
      <c r="F45" s="38"/>
      <c r="G45" s="17" t="str">
        <f t="shared" si="1"/>
        <v/>
      </c>
      <c r="H45" s="41"/>
    </row>
    <row r="46" spans="2:8" x14ac:dyDescent="0.6">
      <c r="B46" s="13"/>
      <c r="C46" s="14"/>
      <c r="D46" s="22"/>
      <c r="E46" s="22"/>
      <c r="F46" s="38"/>
      <c r="G46" s="17" t="str">
        <f t="shared" si="1"/>
        <v/>
      </c>
      <c r="H46" s="41"/>
    </row>
    <row r="47" spans="2:8" x14ac:dyDescent="0.6">
      <c r="B47" s="13"/>
      <c r="C47" s="14"/>
      <c r="D47" s="22"/>
      <c r="E47" s="22"/>
      <c r="F47" s="38"/>
      <c r="G47" s="17" t="str">
        <f t="shared" si="1"/>
        <v/>
      </c>
      <c r="H47" s="41"/>
    </row>
    <row r="48" spans="2:8" x14ac:dyDescent="0.6">
      <c r="B48" s="13"/>
      <c r="C48" s="14"/>
      <c r="D48" s="22"/>
      <c r="E48" s="22"/>
      <c r="F48" s="48"/>
      <c r="G48" s="17" t="str">
        <f t="shared" si="1"/>
        <v/>
      </c>
      <c r="H48" s="41"/>
    </row>
    <row r="49" spans="2:8" x14ac:dyDescent="0.6">
      <c r="B49" s="14"/>
      <c r="C49" s="14"/>
      <c r="D49" s="22"/>
      <c r="E49" s="22"/>
      <c r="F49" s="48"/>
      <c r="G49" s="17" t="str">
        <f t="shared" si="1"/>
        <v/>
      </c>
      <c r="H49" s="41"/>
    </row>
    <row r="50" spans="2:8" x14ac:dyDescent="0.6">
      <c r="B50" s="21"/>
      <c r="C50" s="14"/>
      <c r="D50" s="22"/>
      <c r="E50" s="22"/>
      <c r="F50" s="38"/>
      <c r="G50" s="17" t="str">
        <f t="shared" si="1"/>
        <v/>
      </c>
      <c r="H50" s="41"/>
    </row>
    <row r="51" spans="2:8" x14ac:dyDescent="0.6">
      <c r="B51" s="21"/>
      <c r="C51" s="14"/>
      <c r="D51" s="22"/>
      <c r="E51" s="22"/>
      <c r="F51" s="38"/>
      <c r="G51" s="17" t="str">
        <f t="shared" si="1"/>
        <v/>
      </c>
      <c r="H51" s="41"/>
    </row>
    <row r="52" spans="2:8" x14ac:dyDescent="0.6">
      <c r="B52" s="13"/>
      <c r="C52" s="14"/>
      <c r="D52" s="22"/>
      <c r="E52" s="22"/>
      <c r="F52" s="38"/>
      <c r="G52" s="17" t="str">
        <f t="shared" si="1"/>
        <v/>
      </c>
      <c r="H52" s="41"/>
    </row>
    <row r="53" spans="2:8" x14ac:dyDescent="0.6">
      <c r="B53" s="13"/>
      <c r="C53" s="14"/>
      <c r="D53" s="22"/>
      <c r="E53" s="22"/>
      <c r="F53" s="38"/>
      <c r="G53" s="17" t="str">
        <f t="shared" si="1"/>
        <v/>
      </c>
      <c r="H53" s="41"/>
    </row>
    <row r="54" spans="2:8" x14ac:dyDescent="0.6">
      <c r="B54" s="13"/>
      <c r="C54" s="14"/>
      <c r="D54" s="22"/>
      <c r="E54" s="22"/>
      <c r="F54" s="38"/>
      <c r="G54" s="17" t="str">
        <f t="shared" si="1"/>
        <v/>
      </c>
      <c r="H54" s="41"/>
    </row>
    <row r="55" spans="2:8" x14ac:dyDescent="0.6">
      <c r="B55" s="13"/>
      <c r="C55" s="14"/>
      <c r="D55" s="22"/>
      <c r="E55" s="22"/>
      <c r="F55" s="38"/>
      <c r="G55" s="17" t="str">
        <f t="shared" si="1"/>
        <v/>
      </c>
      <c r="H55" s="41"/>
    </row>
    <row r="56" spans="2:8" x14ac:dyDescent="0.6">
      <c r="B56" s="13"/>
      <c r="C56" s="14"/>
      <c r="D56" s="37"/>
      <c r="E56" s="37"/>
      <c r="F56" s="38"/>
      <c r="G56" s="17" t="str">
        <f t="shared" si="1"/>
        <v/>
      </c>
    </row>
    <row r="57" spans="2:8" x14ac:dyDescent="0.6">
      <c r="B57" s="13"/>
      <c r="C57" s="14"/>
      <c r="D57" s="22"/>
      <c r="E57" s="22"/>
      <c r="F57" s="38"/>
      <c r="G57" s="17" t="str">
        <f t="shared" si="1"/>
        <v/>
      </c>
      <c r="H57" s="41"/>
    </row>
    <row r="58" spans="2:8" x14ac:dyDescent="0.6">
      <c r="B58" s="13"/>
      <c r="C58" s="153"/>
      <c r="D58" s="37"/>
      <c r="E58" s="37"/>
      <c r="F58" s="38"/>
      <c r="G58" s="17" t="str">
        <f t="shared" si="1"/>
        <v/>
      </c>
      <c r="H58" s="49"/>
    </row>
    <row r="59" spans="2:8" x14ac:dyDescent="0.6">
      <c r="B59" s="13"/>
      <c r="C59" s="153"/>
      <c r="D59" s="37"/>
      <c r="E59" s="37"/>
      <c r="F59" s="38"/>
      <c r="G59" s="17" t="str">
        <f t="shared" si="1"/>
        <v/>
      </c>
    </row>
    <row r="60" spans="2:8" x14ac:dyDescent="0.6">
      <c r="B60" s="13"/>
      <c r="C60" s="153"/>
      <c r="D60" s="22"/>
      <c r="E60" s="22"/>
      <c r="F60" s="38"/>
      <c r="G60" s="17" t="str">
        <f t="shared" si="1"/>
        <v/>
      </c>
      <c r="H60" s="41"/>
    </row>
    <row r="61" spans="2:8" x14ac:dyDescent="0.6">
      <c r="B61" s="13"/>
      <c r="C61" s="14"/>
      <c r="D61" s="22"/>
      <c r="E61" s="22"/>
      <c r="F61" s="38"/>
      <c r="G61" s="17" t="str">
        <f t="shared" si="1"/>
        <v/>
      </c>
      <c r="H61" s="41"/>
    </row>
    <row r="62" spans="2:8" x14ac:dyDescent="0.6">
      <c r="B62" s="13"/>
      <c r="C62" s="14"/>
      <c r="D62" s="22"/>
      <c r="E62" s="22"/>
      <c r="F62" s="38"/>
      <c r="G62" s="17" t="str">
        <f t="shared" si="1"/>
        <v/>
      </c>
      <c r="H62" s="41"/>
    </row>
    <row r="63" spans="2:8" x14ac:dyDescent="0.6">
      <c r="B63" s="13"/>
      <c r="C63" s="14"/>
      <c r="D63" s="22"/>
      <c r="E63" s="22"/>
      <c r="F63" s="38"/>
      <c r="G63" s="17" t="str">
        <f t="shared" si="1"/>
        <v/>
      </c>
      <c r="H63" s="41"/>
    </row>
    <row r="64" spans="2:8" x14ac:dyDescent="0.6">
      <c r="B64" s="13"/>
      <c r="C64" s="14"/>
      <c r="D64" s="22"/>
      <c r="E64" s="22"/>
      <c r="F64" s="38"/>
      <c r="G64" s="17" t="str">
        <f t="shared" si="1"/>
        <v/>
      </c>
      <c r="H64" s="41"/>
    </row>
    <row r="65" spans="2:8" x14ac:dyDescent="0.6">
      <c r="B65" s="13"/>
      <c r="C65" s="14"/>
      <c r="D65" s="22"/>
      <c r="E65" s="22"/>
      <c r="F65" s="38"/>
      <c r="G65" s="17" t="str">
        <f t="shared" si="1"/>
        <v/>
      </c>
      <c r="H65" s="41"/>
    </row>
    <row r="66" spans="2:8" x14ac:dyDescent="0.6">
      <c r="B66" s="13"/>
      <c r="C66" s="152"/>
      <c r="D66" s="22"/>
      <c r="E66" s="22"/>
      <c r="F66" s="38"/>
      <c r="G66" s="17" t="str">
        <f t="shared" si="1"/>
        <v/>
      </c>
      <c r="H66" s="41"/>
    </row>
    <row r="67" spans="2:8" x14ac:dyDescent="0.6">
      <c r="B67" s="13"/>
      <c r="C67" s="152"/>
      <c r="D67" s="22"/>
      <c r="E67" s="22"/>
      <c r="F67" s="38"/>
      <c r="G67" s="17" t="str">
        <f t="shared" si="1"/>
        <v/>
      </c>
      <c r="H67" s="41"/>
    </row>
    <row r="68" spans="2:8" x14ac:dyDescent="0.6">
      <c r="B68" s="13"/>
      <c r="C68" s="152"/>
      <c r="D68" s="22"/>
      <c r="E68" s="22"/>
      <c r="F68" s="38"/>
      <c r="G68" s="17" t="str">
        <f t="shared" si="1"/>
        <v/>
      </c>
      <c r="H68" s="41"/>
    </row>
    <row r="69" spans="2:8" x14ac:dyDescent="0.6">
      <c r="B69" s="13"/>
      <c r="C69" s="14"/>
      <c r="D69" s="22"/>
      <c r="E69" s="22"/>
      <c r="F69" s="38"/>
      <c r="G69" s="17" t="str">
        <f t="shared" si="1"/>
        <v/>
      </c>
      <c r="H69" s="41"/>
    </row>
    <row r="70" spans="2:8" x14ac:dyDescent="0.6">
      <c r="B70" s="13"/>
      <c r="C70" s="14"/>
      <c r="D70" s="22"/>
      <c r="E70" s="22"/>
      <c r="F70" s="38"/>
      <c r="G70" s="17" t="str">
        <f t="shared" si="1"/>
        <v/>
      </c>
      <c r="H70" s="41"/>
    </row>
    <row r="71" spans="2:8" x14ac:dyDescent="0.6">
      <c r="B71" s="13"/>
      <c r="C71" s="14"/>
      <c r="D71" s="22"/>
      <c r="E71" s="22"/>
      <c r="F71" s="38"/>
      <c r="G71" s="17" t="str">
        <f t="shared" si="1"/>
        <v/>
      </c>
      <c r="H71" s="41"/>
    </row>
    <row r="72" spans="2:8" x14ac:dyDescent="0.6">
      <c r="B72" s="13"/>
      <c r="C72" s="14"/>
      <c r="D72" s="22"/>
      <c r="E72" s="22"/>
      <c r="F72" s="38"/>
      <c r="G72" s="17" t="str">
        <f t="shared" si="1"/>
        <v/>
      </c>
      <c r="H72" s="41"/>
    </row>
    <row r="73" spans="2:8" x14ac:dyDescent="0.6">
      <c r="B73" s="13"/>
      <c r="C73" s="14"/>
      <c r="D73" s="22"/>
      <c r="E73" s="22"/>
      <c r="F73" s="38"/>
      <c r="G73" s="17" t="str">
        <f t="shared" ref="G73:G76" si="2">IF(D73="","",E73*F73)</f>
        <v/>
      </c>
      <c r="H73" s="41"/>
    </row>
    <row r="74" spans="2:8" x14ac:dyDescent="0.6">
      <c r="B74" s="13"/>
      <c r="C74" s="14"/>
      <c r="D74" s="22"/>
      <c r="E74" s="22"/>
      <c r="F74" s="38"/>
      <c r="G74" s="17" t="str">
        <f t="shared" si="2"/>
        <v/>
      </c>
      <c r="H74" s="41"/>
    </row>
    <row r="75" spans="2:8" x14ac:dyDescent="0.6">
      <c r="B75" s="13"/>
      <c r="C75" s="14"/>
      <c r="D75" s="22"/>
      <c r="E75" s="22"/>
      <c r="F75" s="38"/>
      <c r="G75" s="17" t="str">
        <f t="shared" si="2"/>
        <v/>
      </c>
      <c r="H75" s="41"/>
    </row>
    <row r="76" spans="2:8" x14ac:dyDescent="0.6">
      <c r="B76" s="13"/>
      <c r="C76" s="14"/>
      <c r="D76" s="22"/>
      <c r="E76" s="22"/>
      <c r="F76" s="38"/>
      <c r="G76" s="17" t="str">
        <f t="shared" si="2"/>
        <v/>
      </c>
      <c r="H76" s="41"/>
    </row>
    <row r="77" spans="2:8" s="28" customFormat="1" ht="24.75" customHeight="1" x14ac:dyDescent="0.6">
      <c r="B77" s="93" t="str">
        <f>$B$10</f>
        <v>C8.6</v>
      </c>
      <c r="C77" s="30" t="s">
        <v>173</v>
      </c>
      <c r="D77" s="31"/>
      <c r="E77" s="32"/>
      <c r="F77" s="31"/>
      <c r="G77" s="33">
        <f>SUM(G9:G76)</f>
        <v>0</v>
      </c>
      <c r="H77" s="34"/>
    </row>
  </sheetData>
  <mergeCells count="4">
    <mergeCell ref="E1:G1"/>
    <mergeCell ref="B5:F7"/>
    <mergeCell ref="G4:G7"/>
    <mergeCell ref="B4:F4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ZNT 4198/17T Standard Quotation Document Ver. 2019-09-02&amp;R&amp;"Arial,Bold"_____________________
C&amp;P   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22"/>
  <dimension ref="B1:H79"/>
  <sheetViews>
    <sheetView view="pageBreakPreview" zoomScaleNormal="125" zoomScaleSheetLayoutView="100" zoomScalePageLayoutView="125" workbookViewId="0">
      <selection activeCell="G4" sqref="G4:G7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55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82"/>
      <c r="C3" s="103"/>
      <c r="D3" s="83"/>
      <c r="E3" s="83"/>
      <c r="F3" s="84"/>
      <c r="G3" s="102"/>
    </row>
    <row r="4" spans="2:8" x14ac:dyDescent="0.6">
      <c r="B4" s="376" t="s">
        <v>8</v>
      </c>
      <c r="C4" s="377"/>
      <c r="D4" s="377"/>
      <c r="E4" s="377"/>
      <c r="F4" s="377"/>
      <c r="G4" s="373" t="str">
        <f>"CHAPTER "&amp;B10</f>
        <v>CHAPTER C8.7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8" ht="12.75" customHeight="1" x14ac:dyDescent="0.6">
      <c r="B6" s="369"/>
      <c r="C6" s="370"/>
      <c r="D6" s="370"/>
      <c r="E6" s="370"/>
      <c r="F6" s="370"/>
      <c r="G6" s="374"/>
      <c r="H6" s="8"/>
    </row>
    <row r="7" spans="2:8" ht="7.5" customHeight="1" x14ac:dyDescent="0.6">
      <c r="B7" s="371"/>
      <c r="C7" s="372"/>
      <c r="D7" s="372"/>
      <c r="E7" s="372"/>
      <c r="F7" s="372"/>
      <c r="G7" s="375"/>
      <c r="H7" s="8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50"/>
      <c r="C9" s="14"/>
      <c r="D9" s="15"/>
      <c r="E9" s="15"/>
      <c r="F9" s="16"/>
      <c r="G9" s="25" t="str">
        <f t="shared" ref="G9:G40" si="0">IF(D9="","",E9*F9)</f>
        <v/>
      </c>
      <c r="H9" s="18"/>
    </row>
    <row r="10" spans="2:8" x14ac:dyDescent="0.6">
      <c r="B10" s="77" t="s">
        <v>2135</v>
      </c>
      <c r="C10" s="20" t="s">
        <v>2136</v>
      </c>
      <c r="D10" s="22"/>
      <c r="E10" s="22"/>
      <c r="F10" s="40"/>
      <c r="G10" s="25" t="str">
        <f t="shared" si="0"/>
        <v/>
      </c>
      <c r="H10" s="41"/>
    </row>
    <row r="11" spans="2:8" x14ac:dyDescent="0.6">
      <c r="B11" s="50"/>
      <c r="C11" s="14"/>
      <c r="D11" s="22"/>
      <c r="E11" s="22"/>
      <c r="F11" s="40"/>
      <c r="G11" s="25" t="str">
        <f t="shared" si="0"/>
        <v/>
      </c>
      <c r="H11" s="41"/>
    </row>
    <row r="12" spans="2:8" x14ac:dyDescent="0.6">
      <c r="B12" s="50" t="s">
        <v>2137</v>
      </c>
      <c r="C12" s="14" t="s">
        <v>2138</v>
      </c>
      <c r="D12" s="22"/>
      <c r="E12" s="22"/>
      <c r="F12" s="40"/>
      <c r="G12" s="25" t="str">
        <f t="shared" si="0"/>
        <v/>
      </c>
      <c r="H12" s="41"/>
    </row>
    <row r="13" spans="2:8" x14ac:dyDescent="0.6">
      <c r="B13" s="50"/>
      <c r="C13" s="14"/>
      <c r="D13" s="22"/>
      <c r="E13" s="22"/>
      <c r="F13" s="40"/>
      <c r="G13" s="25" t="str">
        <f t="shared" si="0"/>
        <v/>
      </c>
      <c r="H13" s="41"/>
    </row>
    <row r="14" spans="2:8" ht="15.5" x14ac:dyDescent="0.6">
      <c r="B14" s="50" t="s">
        <v>2139</v>
      </c>
      <c r="C14" s="14" t="s">
        <v>2140</v>
      </c>
      <c r="D14" s="22" t="s">
        <v>172</v>
      </c>
      <c r="E14" s="23"/>
      <c r="F14" s="24"/>
      <c r="G14" s="25">
        <f t="shared" si="0"/>
        <v>0</v>
      </c>
      <c r="H14" s="42"/>
    </row>
    <row r="15" spans="2:8" x14ac:dyDescent="0.6">
      <c r="B15" s="50"/>
      <c r="C15" s="14"/>
      <c r="D15" s="22"/>
      <c r="E15" s="23"/>
      <c r="F15" s="24"/>
      <c r="G15" s="25" t="str">
        <f t="shared" si="0"/>
        <v/>
      </c>
      <c r="H15" s="42"/>
    </row>
    <row r="16" spans="2:8" x14ac:dyDescent="0.6">
      <c r="B16" s="50" t="s">
        <v>2141</v>
      </c>
      <c r="C16" s="14" t="s">
        <v>2142</v>
      </c>
      <c r="D16" s="22" t="s">
        <v>1240</v>
      </c>
      <c r="E16" s="23"/>
      <c r="F16" s="24"/>
      <c r="G16" s="25">
        <f t="shared" si="0"/>
        <v>0</v>
      </c>
      <c r="H16" s="42"/>
    </row>
    <row r="17" spans="2:8" x14ac:dyDescent="0.6">
      <c r="B17" s="50"/>
      <c r="C17" s="14"/>
      <c r="D17" s="22"/>
      <c r="E17" s="23"/>
      <c r="F17" s="24"/>
      <c r="G17" s="25" t="str">
        <f t="shared" si="0"/>
        <v/>
      </c>
      <c r="H17" s="42"/>
    </row>
    <row r="18" spans="2:8" x14ac:dyDescent="0.6">
      <c r="B18" s="50" t="s">
        <v>2143</v>
      </c>
      <c r="C18" s="14" t="s">
        <v>2144</v>
      </c>
      <c r="D18" s="22" t="s">
        <v>1240</v>
      </c>
      <c r="E18" s="23"/>
      <c r="F18" s="24"/>
      <c r="G18" s="25">
        <f t="shared" si="0"/>
        <v>0</v>
      </c>
      <c r="H18" s="42"/>
    </row>
    <row r="19" spans="2:8" x14ac:dyDescent="0.6">
      <c r="B19" s="50"/>
      <c r="C19" s="14"/>
      <c r="D19" s="22"/>
      <c r="E19" s="23"/>
      <c r="F19" s="24"/>
      <c r="G19" s="25" t="str">
        <f t="shared" si="0"/>
        <v/>
      </c>
      <c r="H19" s="42"/>
    </row>
    <row r="20" spans="2:8" x14ac:dyDescent="0.6">
      <c r="B20" s="50" t="s">
        <v>2145</v>
      </c>
      <c r="C20" s="14" t="s">
        <v>2146</v>
      </c>
      <c r="D20" s="22" t="s">
        <v>1240</v>
      </c>
      <c r="E20" s="23"/>
      <c r="F20" s="24"/>
      <c r="G20" s="25">
        <f t="shared" si="0"/>
        <v>0</v>
      </c>
      <c r="H20" s="42"/>
    </row>
    <row r="21" spans="2:8" x14ac:dyDescent="0.6">
      <c r="B21" s="50"/>
      <c r="C21" s="14"/>
      <c r="D21" s="22"/>
      <c r="E21" s="23"/>
      <c r="F21" s="24"/>
      <c r="G21" s="25" t="str">
        <f t="shared" si="0"/>
        <v/>
      </c>
      <c r="H21" s="42"/>
    </row>
    <row r="22" spans="2:8" ht="15.5" x14ac:dyDescent="0.6">
      <c r="B22" s="50" t="s">
        <v>2147</v>
      </c>
      <c r="C22" s="14" t="s">
        <v>2148</v>
      </c>
      <c r="D22" s="22" t="s">
        <v>2149</v>
      </c>
      <c r="E22" s="23"/>
      <c r="F22" s="40"/>
      <c r="G22" s="25">
        <f t="shared" si="0"/>
        <v>0</v>
      </c>
      <c r="H22" s="41"/>
    </row>
    <row r="23" spans="2:8" x14ac:dyDescent="0.6">
      <c r="B23" s="50"/>
      <c r="C23" s="14"/>
      <c r="D23" s="22"/>
      <c r="E23" s="23"/>
      <c r="F23" s="43"/>
      <c r="G23" s="25" t="str">
        <f t="shared" si="0"/>
        <v/>
      </c>
      <c r="H23" s="41"/>
    </row>
    <row r="24" spans="2:8" x14ac:dyDescent="0.6">
      <c r="B24" s="50"/>
      <c r="C24" s="14"/>
      <c r="D24" s="22"/>
      <c r="E24" s="23"/>
      <c r="F24" s="40"/>
      <c r="G24" s="25" t="str">
        <f t="shared" si="0"/>
        <v/>
      </c>
      <c r="H24" s="44"/>
    </row>
    <row r="25" spans="2:8" x14ac:dyDescent="0.6">
      <c r="B25" s="50"/>
      <c r="C25" s="14"/>
      <c r="D25" s="22"/>
      <c r="E25" s="23"/>
      <c r="F25" s="45"/>
      <c r="G25" s="25" t="str">
        <f t="shared" si="0"/>
        <v/>
      </c>
    </row>
    <row r="26" spans="2:8" x14ac:dyDescent="0.6">
      <c r="B26" s="50"/>
      <c r="C26" s="14"/>
      <c r="D26" s="22"/>
      <c r="E26" s="23"/>
      <c r="F26" s="45"/>
      <c r="G26" s="25" t="str">
        <f t="shared" si="0"/>
        <v/>
      </c>
    </row>
    <row r="27" spans="2:8" x14ac:dyDescent="0.6">
      <c r="B27" s="50"/>
      <c r="C27" s="14"/>
      <c r="D27" s="22"/>
      <c r="E27" s="23"/>
      <c r="F27" s="38"/>
      <c r="G27" s="25" t="str">
        <f t="shared" si="0"/>
        <v/>
      </c>
    </row>
    <row r="28" spans="2:8" x14ac:dyDescent="0.6">
      <c r="B28" s="50"/>
      <c r="C28" s="14"/>
      <c r="D28" s="22"/>
      <c r="E28" s="23"/>
      <c r="F28" s="45"/>
      <c r="G28" s="25" t="str">
        <f t="shared" si="0"/>
        <v/>
      </c>
    </row>
    <row r="29" spans="2:8" x14ac:dyDescent="0.6">
      <c r="B29" s="50"/>
      <c r="C29" s="14"/>
      <c r="D29" s="22"/>
      <c r="E29" s="23"/>
      <c r="F29" s="43"/>
      <c r="G29" s="25" t="str">
        <f t="shared" si="0"/>
        <v/>
      </c>
    </row>
    <row r="30" spans="2:8" x14ac:dyDescent="0.6">
      <c r="B30" s="50"/>
      <c r="C30" s="14"/>
      <c r="D30" s="22"/>
      <c r="E30" s="23"/>
      <c r="F30" s="45"/>
      <c r="G30" s="25" t="str">
        <f t="shared" si="0"/>
        <v/>
      </c>
    </row>
    <row r="31" spans="2:8" x14ac:dyDescent="0.6">
      <c r="B31" s="50"/>
      <c r="C31" s="14"/>
      <c r="D31" s="22"/>
      <c r="E31" s="23"/>
      <c r="F31" s="40"/>
      <c r="G31" s="25" t="str">
        <f t="shared" si="0"/>
        <v/>
      </c>
      <c r="H31" s="41"/>
    </row>
    <row r="32" spans="2:8" x14ac:dyDescent="0.6">
      <c r="B32" s="50"/>
      <c r="C32" s="14"/>
      <c r="D32" s="22"/>
      <c r="E32" s="23"/>
      <c r="F32" s="40"/>
      <c r="G32" s="25" t="str">
        <f t="shared" si="0"/>
        <v/>
      </c>
      <c r="H32" s="41"/>
    </row>
    <row r="33" spans="2:8" x14ac:dyDescent="0.6">
      <c r="B33" s="50"/>
      <c r="C33" s="14"/>
      <c r="D33" s="22"/>
      <c r="E33" s="23"/>
      <c r="F33" s="38"/>
      <c r="G33" s="25" t="str">
        <f t="shared" si="0"/>
        <v/>
      </c>
      <c r="H33" s="42"/>
    </row>
    <row r="34" spans="2:8" x14ac:dyDescent="0.6">
      <c r="B34" s="50"/>
      <c r="C34" s="14"/>
      <c r="D34" s="22"/>
      <c r="E34" s="26"/>
      <c r="F34" s="27"/>
      <c r="G34" s="25" t="str">
        <f t="shared" si="0"/>
        <v/>
      </c>
      <c r="H34" s="18"/>
    </row>
    <row r="35" spans="2:8" s="36" customFormat="1" x14ac:dyDescent="0.6">
      <c r="B35" s="50"/>
      <c r="C35" s="14"/>
      <c r="D35" s="15"/>
      <c r="E35" s="26"/>
      <c r="F35" s="27"/>
      <c r="G35" s="25" t="str">
        <f t="shared" si="0"/>
        <v/>
      </c>
      <c r="H35" s="18"/>
    </row>
    <row r="36" spans="2:8" x14ac:dyDescent="0.6">
      <c r="B36" s="50"/>
      <c r="C36" s="14"/>
      <c r="D36" s="22"/>
      <c r="E36" s="23"/>
      <c r="F36" s="38"/>
      <c r="G36" s="25" t="str">
        <f t="shared" si="0"/>
        <v/>
      </c>
      <c r="H36" s="42"/>
    </row>
    <row r="37" spans="2:8" x14ac:dyDescent="0.6">
      <c r="B37" s="50"/>
      <c r="C37" s="14"/>
      <c r="D37" s="22"/>
      <c r="E37" s="23"/>
      <c r="F37" s="38"/>
      <c r="G37" s="25" t="str">
        <f t="shared" si="0"/>
        <v/>
      </c>
      <c r="H37" s="42"/>
    </row>
    <row r="38" spans="2:8" x14ac:dyDescent="0.6">
      <c r="B38" s="50"/>
      <c r="C38" s="14"/>
      <c r="D38" s="22"/>
      <c r="E38" s="23"/>
      <c r="F38" s="47"/>
      <c r="G38" s="25" t="str">
        <f t="shared" si="0"/>
        <v/>
      </c>
      <c r="H38" s="41"/>
    </row>
    <row r="39" spans="2:8" x14ac:dyDescent="0.6">
      <c r="B39" s="50"/>
      <c r="C39" s="14"/>
      <c r="D39" s="22"/>
      <c r="E39" s="23"/>
      <c r="F39" s="47"/>
      <c r="G39" s="25" t="str">
        <f t="shared" si="0"/>
        <v/>
      </c>
      <c r="H39" s="41"/>
    </row>
    <row r="40" spans="2:8" x14ac:dyDescent="0.6">
      <c r="B40" s="50"/>
      <c r="C40" s="14"/>
      <c r="D40" s="22"/>
      <c r="E40" s="23"/>
      <c r="F40" s="43"/>
      <c r="G40" s="25" t="str">
        <f t="shared" si="0"/>
        <v/>
      </c>
      <c r="H40" s="41"/>
    </row>
    <row r="41" spans="2:8" x14ac:dyDescent="0.6">
      <c r="B41" s="50"/>
      <c r="C41" s="14"/>
      <c r="D41" s="22"/>
      <c r="E41" s="23"/>
      <c r="F41" s="43"/>
      <c r="G41" s="25" t="str">
        <f t="shared" ref="G41:G72" si="1">IF(D41="","",E41*F41)</f>
        <v/>
      </c>
      <c r="H41" s="41"/>
    </row>
    <row r="42" spans="2:8" x14ac:dyDescent="0.6">
      <c r="B42" s="50"/>
      <c r="C42" s="14"/>
      <c r="D42" s="22"/>
      <c r="E42" s="22"/>
      <c r="F42" s="40"/>
      <c r="G42" s="25" t="str">
        <f t="shared" si="1"/>
        <v/>
      </c>
      <c r="H42" s="41"/>
    </row>
    <row r="43" spans="2:8" x14ac:dyDescent="0.6">
      <c r="B43" s="50"/>
      <c r="C43" s="14"/>
      <c r="D43" s="22"/>
      <c r="E43" s="22"/>
      <c r="F43" s="40"/>
      <c r="G43" s="25" t="str">
        <f t="shared" si="1"/>
        <v/>
      </c>
      <c r="H43" s="41"/>
    </row>
    <row r="44" spans="2:8" x14ac:dyDescent="0.6">
      <c r="B44" s="50"/>
      <c r="C44" s="14"/>
      <c r="D44" s="22"/>
      <c r="E44" s="22"/>
      <c r="F44" s="38"/>
      <c r="G44" s="25" t="str">
        <f t="shared" si="1"/>
        <v/>
      </c>
      <c r="H44" s="41"/>
    </row>
    <row r="45" spans="2:8" x14ac:dyDescent="0.6">
      <c r="B45" s="50"/>
      <c r="C45" s="14"/>
      <c r="D45" s="22"/>
      <c r="E45" s="22"/>
      <c r="F45" s="38"/>
      <c r="G45" s="25" t="str">
        <f t="shared" si="1"/>
        <v/>
      </c>
      <c r="H45" s="41"/>
    </row>
    <row r="46" spans="2:8" x14ac:dyDescent="0.6">
      <c r="B46" s="50"/>
      <c r="C46" s="14"/>
      <c r="D46" s="22"/>
      <c r="E46" s="22"/>
      <c r="F46" s="38"/>
      <c r="G46" s="25" t="str">
        <f t="shared" si="1"/>
        <v/>
      </c>
      <c r="H46" s="41"/>
    </row>
    <row r="47" spans="2:8" x14ac:dyDescent="0.6">
      <c r="B47" s="50"/>
      <c r="C47" s="14"/>
      <c r="D47" s="22"/>
      <c r="E47" s="22"/>
      <c r="F47" s="38"/>
      <c r="G47" s="25" t="str">
        <f t="shared" si="1"/>
        <v/>
      </c>
      <c r="H47" s="41"/>
    </row>
    <row r="48" spans="2:8" x14ac:dyDescent="0.6">
      <c r="B48" s="50"/>
      <c r="C48" s="14"/>
      <c r="D48" s="22"/>
      <c r="E48" s="22"/>
      <c r="F48" s="38"/>
      <c r="G48" s="25" t="str">
        <f t="shared" si="1"/>
        <v/>
      </c>
      <c r="H48" s="41"/>
    </row>
    <row r="49" spans="2:8" x14ac:dyDescent="0.6">
      <c r="B49" s="50"/>
      <c r="C49" s="14"/>
      <c r="D49" s="22"/>
      <c r="E49" s="22"/>
      <c r="F49" s="38"/>
      <c r="G49" s="25" t="str">
        <f t="shared" si="1"/>
        <v/>
      </c>
      <c r="H49" s="41"/>
    </row>
    <row r="50" spans="2:8" x14ac:dyDescent="0.6">
      <c r="B50" s="50"/>
      <c r="C50" s="14"/>
      <c r="D50" s="22"/>
      <c r="E50" s="22"/>
      <c r="F50" s="38"/>
      <c r="G50" s="25" t="str">
        <f t="shared" si="1"/>
        <v/>
      </c>
      <c r="H50" s="41"/>
    </row>
    <row r="51" spans="2:8" x14ac:dyDescent="0.6">
      <c r="B51" s="50"/>
      <c r="C51" s="14"/>
      <c r="D51" s="22"/>
      <c r="E51" s="22"/>
      <c r="F51" s="38"/>
      <c r="G51" s="25" t="str">
        <f t="shared" si="1"/>
        <v/>
      </c>
      <c r="H51" s="41"/>
    </row>
    <row r="52" spans="2:8" x14ac:dyDescent="0.6">
      <c r="B52" s="50"/>
      <c r="C52" s="14"/>
      <c r="D52" s="22"/>
      <c r="E52" s="22"/>
      <c r="F52" s="48"/>
      <c r="G52" s="25" t="str">
        <f t="shared" si="1"/>
        <v/>
      </c>
      <c r="H52" s="41"/>
    </row>
    <row r="53" spans="2:8" x14ac:dyDescent="0.6">
      <c r="B53" s="92"/>
      <c r="C53" s="14"/>
      <c r="D53" s="22"/>
      <c r="E53" s="22"/>
      <c r="F53" s="48"/>
      <c r="G53" s="25" t="str">
        <f t="shared" si="1"/>
        <v/>
      </c>
      <c r="H53" s="41"/>
    </row>
    <row r="54" spans="2:8" x14ac:dyDescent="0.6">
      <c r="B54" s="50"/>
      <c r="C54" s="14"/>
      <c r="D54" s="22"/>
      <c r="E54" s="22"/>
      <c r="F54" s="38"/>
      <c r="G54" s="25" t="str">
        <f t="shared" si="1"/>
        <v/>
      </c>
      <c r="H54" s="41"/>
    </row>
    <row r="55" spans="2:8" x14ac:dyDescent="0.6">
      <c r="B55" s="50"/>
      <c r="C55" s="14"/>
      <c r="D55" s="22"/>
      <c r="E55" s="22"/>
      <c r="F55" s="38"/>
      <c r="G55" s="25" t="str">
        <f t="shared" si="1"/>
        <v/>
      </c>
      <c r="H55" s="41"/>
    </row>
    <row r="56" spans="2:8" x14ac:dyDescent="0.6">
      <c r="B56" s="50"/>
      <c r="C56" s="14"/>
      <c r="D56" s="22"/>
      <c r="E56" s="22"/>
      <c r="F56" s="38"/>
      <c r="G56" s="25" t="str">
        <f t="shared" si="1"/>
        <v/>
      </c>
      <c r="H56" s="41"/>
    </row>
    <row r="57" spans="2:8" x14ac:dyDescent="0.6">
      <c r="B57" s="50"/>
      <c r="C57" s="14"/>
      <c r="D57" s="22"/>
      <c r="E57" s="22"/>
      <c r="F57" s="38"/>
      <c r="G57" s="25" t="str">
        <f t="shared" si="1"/>
        <v/>
      </c>
      <c r="H57" s="41"/>
    </row>
    <row r="58" spans="2:8" x14ac:dyDescent="0.6">
      <c r="B58" s="50"/>
      <c r="C58" s="14"/>
      <c r="D58" s="22"/>
      <c r="E58" s="22"/>
      <c r="F58" s="38"/>
      <c r="G58" s="25" t="str">
        <f t="shared" si="1"/>
        <v/>
      </c>
      <c r="H58" s="41"/>
    </row>
    <row r="59" spans="2:8" x14ac:dyDescent="0.6">
      <c r="B59" s="50"/>
      <c r="C59" s="14"/>
      <c r="D59" s="22"/>
      <c r="E59" s="22"/>
      <c r="F59" s="38"/>
      <c r="G59" s="25" t="str">
        <f t="shared" si="1"/>
        <v/>
      </c>
      <c r="H59" s="41"/>
    </row>
    <row r="60" spans="2:8" x14ac:dyDescent="0.6">
      <c r="B60" s="50"/>
      <c r="C60" s="14"/>
      <c r="D60" s="37"/>
      <c r="E60" s="37"/>
      <c r="F60" s="38"/>
      <c r="G60" s="25" t="str">
        <f t="shared" si="1"/>
        <v/>
      </c>
    </row>
    <row r="61" spans="2:8" x14ac:dyDescent="0.6">
      <c r="B61" s="50"/>
      <c r="C61" s="14"/>
      <c r="D61" s="22"/>
      <c r="E61" s="22"/>
      <c r="F61" s="38"/>
      <c r="G61" s="25" t="str">
        <f t="shared" si="1"/>
        <v/>
      </c>
      <c r="H61" s="41"/>
    </row>
    <row r="62" spans="2:8" x14ac:dyDescent="0.6">
      <c r="B62" s="50"/>
      <c r="C62" s="153"/>
      <c r="D62" s="37"/>
      <c r="E62" s="37"/>
      <c r="F62" s="38"/>
      <c r="G62" s="25" t="str">
        <f t="shared" si="1"/>
        <v/>
      </c>
      <c r="H62" s="49"/>
    </row>
    <row r="63" spans="2:8" x14ac:dyDescent="0.6">
      <c r="B63" s="50"/>
      <c r="C63" s="153"/>
      <c r="D63" s="37"/>
      <c r="E63" s="37"/>
      <c r="F63" s="38"/>
      <c r="G63" s="25" t="str">
        <f t="shared" si="1"/>
        <v/>
      </c>
    </row>
    <row r="64" spans="2:8" x14ac:dyDescent="0.6">
      <c r="B64" s="50"/>
      <c r="C64" s="153"/>
      <c r="D64" s="22"/>
      <c r="E64" s="22"/>
      <c r="F64" s="38"/>
      <c r="G64" s="25" t="str">
        <f t="shared" si="1"/>
        <v/>
      </c>
      <c r="H64" s="41"/>
    </row>
    <row r="65" spans="2:8" x14ac:dyDescent="0.6">
      <c r="B65" s="50"/>
      <c r="C65" s="14"/>
      <c r="D65" s="22"/>
      <c r="E65" s="22"/>
      <c r="F65" s="38"/>
      <c r="G65" s="25" t="str">
        <f t="shared" si="1"/>
        <v/>
      </c>
      <c r="H65" s="41"/>
    </row>
    <row r="66" spans="2:8" x14ac:dyDescent="0.6">
      <c r="B66" s="50"/>
      <c r="C66" s="14"/>
      <c r="D66" s="22"/>
      <c r="E66" s="22"/>
      <c r="F66" s="38"/>
      <c r="G66" s="25" t="str">
        <f t="shared" si="1"/>
        <v/>
      </c>
      <c r="H66" s="41"/>
    </row>
    <row r="67" spans="2:8" x14ac:dyDescent="0.6">
      <c r="B67" s="50"/>
      <c r="C67" s="14"/>
      <c r="D67" s="22"/>
      <c r="E67" s="22"/>
      <c r="F67" s="38"/>
      <c r="G67" s="25" t="str">
        <f t="shared" si="1"/>
        <v/>
      </c>
      <c r="H67" s="41"/>
    </row>
    <row r="68" spans="2:8" x14ac:dyDescent="0.6">
      <c r="B68" s="50"/>
      <c r="C68" s="14"/>
      <c r="D68" s="22"/>
      <c r="E68" s="22"/>
      <c r="F68" s="38"/>
      <c r="G68" s="25" t="str">
        <f t="shared" si="1"/>
        <v/>
      </c>
      <c r="H68" s="41"/>
    </row>
    <row r="69" spans="2:8" x14ac:dyDescent="0.6">
      <c r="B69" s="50"/>
      <c r="C69" s="14"/>
      <c r="D69" s="22"/>
      <c r="E69" s="22"/>
      <c r="F69" s="38"/>
      <c r="G69" s="25" t="str">
        <f t="shared" si="1"/>
        <v/>
      </c>
      <c r="H69" s="41"/>
    </row>
    <row r="70" spans="2:8" x14ac:dyDescent="0.6">
      <c r="B70" s="50"/>
      <c r="C70" s="153"/>
      <c r="D70" s="22"/>
      <c r="E70" s="22"/>
      <c r="F70" s="38"/>
      <c r="G70" s="25" t="str">
        <f t="shared" si="1"/>
        <v/>
      </c>
      <c r="H70" s="41"/>
    </row>
    <row r="71" spans="2:8" x14ac:dyDescent="0.6">
      <c r="B71" s="50"/>
      <c r="C71" s="153"/>
      <c r="D71" s="22"/>
      <c r="E71" s="22"/>
      <c r="F71" s="38"/>
      <c r="G71" s="25" t="str">
        <f t="shared" si="1"/>
        <v/>
      </c>
      <c r="H71" s="41"/>
    </row>
    <row r="72" spans="2:8" x14ac:dyDescent="0.6">
      <c r="B72" s="50"/>
      <c r="C72" s="153"/>
      <c r="D72" s="22"/>
      <c r="E72" s="22"/>
      <c r="F72" s="38"/>
      <c r="G72" s="25" t="str">
        <f t="shared" si="1"/>
        <v/>
      </c>
      <c r="H72" s="41"/>
    </row>
    <row r="73" spans="2:8" x14ac:dyDescent="0.6">
      <c r="B73" s="50"/>
      <c r="C73" s="14"/>
      <c r="D73" s="22"/>
      <c r="E73" s="22"/>
      <c r="F73" s="38"/>
      <c r="G73" s="25" t="str">
        <f t="shared" ref="G73:G78" si="2">IF(D73="","",E73*F73)</f>
        <v/>
      </c>
      <c r="H73" s="41"/>
    </row>
    <row r="74" spans="2:8" x14ac:dyDescent="0.6">
      <c r="B74" s="50"/>
      <c r="C74" s="14"/>
      <c r="D74" s="22"/>
      <c r="E74" s="22"/>
      <c r="F74" s="38"/>
      <c r="G74" s="25" t="str">
        <f t="shared" si="2"/>
        <v/>
      </c>
      <c r="H74" s="41"/>
    </row>
    <row r="75" spans="2:8" x14ac:dyDescent="0.6">
      <c r="B75" s="50"/>
      <c r="C75" s="14"/>
      <c r="D75" s="22"/>
      <c r="E75" s="22"/>
      <c r="F75" s="38"/>
      <c r="G75" s="25" t="str">
        <f t="shared" si="2"/>
        <v/>
      </c>
      <c r="H75" s="41"/>
    </row>
    <row r="76" spans="2:8" x14ac:dyDescent="0.6">
      <c r="B76" s="50"/>
      <c r="C76" s="14"/>
      <c r="D76" s="22"/>
      <c r="E76" s="22"/>
      <c r="F76" s="38"/>
      <c r="G76" s="25" t="str">
        <f t="shared" si="2"/>
        <v/>
      </c>
      <c r="H76" s="41"/>
    </row>
    <row r="77" spans="2:8" x14ac:dyDescent="0.6">
      <c r="B77" s="50"/>
      <c r="C77" s="14"/>
      <c r="D77" s="22"/>
      <c r="E77" s="22"/>
      <c r="F77" s="38"/>
      <c r="G77" s="25" t="str">
        <f t="shared" si="2"/>
        <v/>
      </c>
      <c r="H77" s="41"/>
    </row>
    <row r="78" spans="2:8" x14ac:dyDescent="0.6">
      <c r="B78" s="50"/>
      <c r="C78" s="14"/>
      <c r="D78" s="22"/>
      <c r="E78" s="22"/>
      <c r="F78" s="38"/>
      <c r="G78" s="25" t="str">
        <f t="shared" si="2"/>
        <v/>
      </c>
      <c r="H78" s="41"/>
    </row>
    <row r="79" spans="2:8" s="28" customFormat="1" ht="24.75" customHeight="1" x14ac:dyDescent="0.6">
      <c r="B79" s="93" t="str">
        <f>$B$10</f>
        <v>C8.7</v>
      </c>
      <c r="C79" s="30" t="s">
        <v>173</v>
      </c>
      <c r="D79" s="31"/>
      <c r="E79" s="32"/>
      <c r="F79" s="31"/>
      <c r="G79" s="33">
        <f>SUM(G9:G78)</f>
        <v>0</v>
      </c>
      <c r="H79" s="34"/>
    </row>
  </sheetData>
  <mergeCells count="4">
    <mergeCell ref="E1:G1"/>
    <mergeCell ref="B5:F7"/>
    <mergeCell ref="G4:G7"/>
    <mergeCell ref="B4:F4"/>
  </mergeCells>
  <phoneticPr fontId="16" type="noConversion"/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ZNT 4198/17T Standard Quotation Document Ver. 2019-09-02&amp;R&amp;"Arial,Bold"_____________________
C&amp;P   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23"/>
  <dimension ref="B1:H198"/>
  <sheetViews>
    <sheetView view="pageBreakPreview" zoomScale="85" zoomScaleNormal="125" zoomScaleSheetLayoutView="85" zoomScalePageLayoutView="125" workbookViewId="0">
      <selection activeCell="D24" sqref="D24"/>
    </sheetView>
  </sheetViews>
  <sheetFormatPr defaultColWidth="6.86328125" defaultRowHeight="13" x14ac:dyDescent="0.6"/>
  <cols>
    <col min="1" max="1" width="0.86328125" style="1" customWidth="1"/>
    <col min="2" max="2" width="11.54296875" style="94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82"/>
      <c r="C3" s="82"/>
      <c r="D3" s="83"/>
      <c r="E3" s="83"/>
      <c r="F3" s="84"/>
      <c r="G3" s="102"/>
    </row>
    <row r="4" spans="2:8" x14ac:dyDescent="0.6">
      <c r="B4" s="376" t="s">
        <v>8</v>
      </c>
      <c r="C4" s="377"/>
      <c r="D4" s="377"/>
      <c r="E4" s="377"/>
      <c r="F4" s="377"/>
      <c r="G4" s="373" t="str">
        <f>"CHAPTER "&amp;B10</f>
        <v>CHAPTER PSC8.8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8" ht="12.75" customHeight="1" x14ac:dyDescent="0.6">
      <c r="B6" s="369"/>
      <c r="C6" s="370"/>
      <c r="D6" s="370"/>
      <c r="E6" s="370"/>
      <c r="F6" s="370"/>
      <c r="G6" s="374"/>
      <c r="H6" s="8"/>
    </row>
    <row r="7" spans="2:8" ht="7.5" customHeight="1" x14ac:dyDescent="0.6">
      <c r="B7" s="371"/>
      <c r="C7" s="372"/>
      <c r="D7" s="372"/>
      <c r="E7" s="372"/>
      <c r="F7" s="372"/>
      <c r="G7" s="375"/>
      <c r="H7" s="8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50"/>
      <c r="C9" s="14"/>
      <c r="D9" s="15"/>
      <c r="E9" s="15"/>
      <c r="F9" s="16"/>
      <c r="G9" s="17" t="str">
        <f t="shared" ref="G9:G40" si="0">IF(D9="","",E9*F9)</f>
        <v/>
      </c>
      <c r="H9" s="18"/>
    </row>
    <row r="10" spans="2:8" x14ac:dyDescent="0.6">
      <c r="B10" s="77" t="s">
        <v>2150</v>
      </c>
      <c r="C10" s="20" t="s">
        <v>2151</v>
      </c>
      <c r="D10" s="22"/>
      <c r="E10" s="22"/>
      <c r="F10" s="40"/>
      <c r="G10" s="17" t="str">
        <f t="shared" si="0"/>
        <v/>
      </c>
      <c r="H10" s="41"/>
    </row>
    <row r="11" spans="2:8" x14ac:dyDescent="0.6">
      <c r="B11" s="50"/>
      <c r="C11" s="14"/>
      <c r="D11" s="22"/>
      <c r="E11" s="22"/>
      <c r="F11" s="40"/>
      <c r="G11" s="17" t="str">
        <f t="shared" si="0"/>
        <v/>
      </c>
      <c r="H11" s="41"/>
    </row>
    <row r="12" spans="2:8" x14ac:dyDescent="0.6">
      <c r="B12" s="50" t="s">
        <v>2152</v>
      </c>
      <c r="C12" s="14" t="s">
        <v>2153</v>
      </c>
      <c r="D12" s="22"/>
      <c r="E12" s="22"/>
      <c r="F12" s="40"/>
      <c r="G12" s="17" t="str">
        <f t="shared" si="0"/>
        <v/>
      </c>
      <c r="H12" s="41"/>
    </row>
    <row r="13" spans="2:8" x14ac:dyDescent="0.6">
      <c r="B13" s="50"/>
      <c r="C13" s="14"/>
      <c r="D13" s="22"/>
      <c r="E13" s="22"/>
      <c r="F13" s="40"/>
      <c r="G13" s="17" t="str">
        <f t="shared" si="0"/>
        <v/>
      </c>
      <c r="H13" s="41"/>
    </row>
    <row r="14" spans="2:8" ht="26" x14ac:dyDescent="0.6">
      <c r="B14" s="50" t="s">
        <v>2154</v>
      </c>
      <c r="C14" s="14" t="s">
        <v>2155</v>
      </c>
      <c r="D14" s="22"/>
      <c r="E14" s="23"/>
      <c r="F14" s="24"/>
      <c r="G14" s="17" t="str">
        <f t="shared" si="0"/>
        <v/>
      </c>
      <c r="H14" s="42"/>
    </row>
    <row r="15" spans="2:8" x14ac:dyDescent="0.6">
      <c r="B15" s="50"/>
      <c r="C15" s="14"/>
      <c r="D15" s="22"/>
      <c r="E15" s="23"/>
      <c r="F15" s="24"/>
      <c r="G15" s="17" t="str">
        <f t="shared" si="0"/>
        <v/>
      </c>
      <c r="H15" s="42"/>
    </row>
    <row r="16" spans="2:8" x14ac:dyDescent="0.6">
      <c r="B16" s="50" t="s">
        <v>109</v>
      </c>
      <c r="C16" s="14" t="s">
        <v>556</v>
      </c>
      <c r="D16" s="22" t="s">
        <v>62</v>
      </c>
      <c r="E16" s="23"/>
      <c r="F16" s="24"/>
      <c r="G16" s="17">
        <f t="shared" si="0"/>
        <v>0</v>
      </c>
      <c r="H16" s="42"/>
    </row>
    <row r="17" spans="2:8" x14ac:dyDescent="0.6">
      <c r="B17" s="50"/>
      <c r="C17" s="14"/>
      <c r="D17" s="22"/>
      <c r="E17" s="23"/>
      <c r="F17" s="24"/>
      <c r="G17" s="17" t="str">
        <f t="shared" si="0"/>
        <v/>
      </c>
      <c r="H17" s="42"/>
    </row>
    <row r="18" spans="2:8" x14ac:dyDescent="0.6">
      <c r="B18" s="50" t="s">
        <v>112</v>
      </c>
      <c r="C18" s="14" t="s">
        <v>557</v>
      </c>
      <c r="D18" s="22" t="s">
        <v>62</v>
      </c>
      <c r="E18" s="23"/>
      <c r="F18" s="24"/>
      <c r="G18" s="17">
        <f t="shared" si="0"/>
        <v>0</v>
      </c>
      <c r="H18" s="42"/>
    </row>
    <row r="19" spans="2:8" x14ac:dyDescent="0.6">
      <c r="B19" s="50"/>
      <c r="C19" s="14"/>
      <c r="D19" s="22"/>
      <c r="E19" s="23"/>
      <c r="F19" s="24"/>
      <c r="G19" s="17" t="str">
        <f t="shared" si="0"/>
        <v/>
      </c>
      <c r="H19" s="42"/>
    </row>
    <row r="20" spans="2:8" x14ac:dyDescent="0.6">
      <c r="B20" s="50" t="s">
        <v>136</v>
      </c>
      <c r="C20" s="14" t="s">
        <v>2156</v>
      </c>
      <c r="D20" s="22" t="s">
        <v>62</v>
      </c>
      <c r="E20" s="23"/>
      <c r="F20" s="24"/>
      <c r="G20" s="17">
        <f t="shared" si="0"/>
        <v>0</v>
      </c>
      <c r="H20" s="42"/>
    </row>
    <row r="21" spans="2:8" x14ac:dyDescent="0.6">
      <c r="B21" s="50"/>
      <c r="C21" s="14"/>
      <c r="D21" s="22"/>
      <c r="E21" s="23"/>
      <c r="F21" s="24"/>
      <c r="G21" s="17" t="str">
        <f t="shared" si="0"/>
        <v/>
      </c>
      <c r="H21" s="42"/>
    </row>
    <row r="22" spans="2:8" x14ac:dyDescent="0.6">
      <c r="B22" s="50" t="s">
        <v>2157</v>
      </c>
      <c r="C22" s="14" t="s">
        <v>2158</v>
      </c>
      <c r="D22" s="22"/>
      <c r="E22" s="23"/>
      <c r="F22" s="40"/>
      <c r="G22" s="17" t="str">
        <f t="shared" si="0"/>
        <v/>
      </c>
      <c r="H22" s="41"/>
    </row>
    <row r="23" spans="2:8" x14ac:dyDescent="0.6">
      <c r="B23" s="50"/>
      <c r="C23" s="14"/>
      <c r="D23" s="22"/>
      <c r="E23" s="23"/>
      <c r="F23" s="40"/>
      <c r="G23" s="17" t="str">
        <f t="shared" si="0"/>
        <v/>
      </c>
      <c r="H23" s="41"/>
    </row>
    <row r="24" spans="2:8" x14ac:dyDescent="0.6">
      <c r="B24" s="50" t="s">
        <v>109</v>
      </c>
      <c r="C24" s="14" t="s">
        <v>2159</v>
      </c>
      <c r="D24" s="22" t="s">
        <v>62</v>
      </c>
      <c r="E24" s="23"/>
      <c r="F24" s="43"/>
      <c r="G24" s="17">
        <f t="shared" si="0"/>
        <v>0</v>
      </c>
      <c r="H24" s="41"/>
    </row>
    <row r="25" spans="2:8" x14ac:dyDescent="0.6">
      <c r="B25" s="50"/>
      <c r="C25" s="14"/>
      <c r="D25" s="22"/>
      <c r="E25" s="23"/>
      <c r="F25" s="43"/>
      <c r="G25" s="17" t="str">
        <f t="shared" si="0"/>
        <v/>
      </c>
      <c r="H25" s="41"/>
    </row>
    <row r="26" spans="2:8" x14ac:dyDescent="0.6">
      <c r="B26" s="50" t="s">
        <v>112</v>
      </c>
      <c r="C26" s="14" t="s">
        <v>2160</v>
      </c>
      <c r="D26" s="22" t="s">
        <v>62</v>
      </c>
      <c r="E26" s="23"/>
      <c r="F26" s="40"/>
      <c r="G26" s="17">
        <f t="shared" si="0"/>
        <v>0</v>
      </c>
      <c r="H26" s="44"/>
    </row>
    <row r="27" spans="2:8" x14ac:dyDescent="0.6">
      <c r="B27" s="50"/>
      <c r="C27" s="14"/>
      <c r="D27" s="22"/>
      <c r="E27" s="23"/>
      <c r="F27" s="40"/>
      <c r="G27" s="17" t="str">
        <f t="shared" si="0"/>
        <v/>
      </c>
      <c r="H27" s="44"/>
    </row>
    <row r="28" spans="2:8" x14ac:dyDescent="0.6">
      <c r="B28" s="50" t="s">
        <v>136</v>
      </c>
      <c r="C28" s="14" t="s">
        <v>2161</v>
      </c>
      <c r="D28" s="22" t="s">
        <v>62</v>
      </c>
      <c r="E28" s="23"/>
      <c r="F28" s="45"/>
      <c r="G28" s="17">
        <f t="shared" si="0"/>
        <v>0</v>
      </c>
    </row>
    <row r="29" spans="2:8" x14ac:dyDescent="0.6">
      <c r="B29" s="50"/>
      <c r="C29" s="14"/>
      <c r="D29" s="22"/>
      <c r="E29" s="23"/>
      <c r="F29" s="45"/>
      <c r="G29" s="17" t="str">
        <f t="shared" si="0"/>
        <v/>
      </c>
    </row>
    <row r="30" spans="2:8" x14ac:dyDescent="0.6">
      <c r="B30" s="50" t="s">
        <v>2162</v>
      </c>
      <c r="C30" s="14" t="s">
        <v>2163</v>
      </c>
      <c r="D30" s="22"/>
      <c r="E30" s="23"/>
      <c r="F30" s="45"/>
      <c r="G30" s="17" t="str">
        <f t="shared" si="0"/>
        <v/>
      </c>
    </row>
    <row r="31" spans="2:8" x14ac:dyDescent="0.6">
      <c r="B31" s="50"/>
      <c r="C31" s="14"/>
      <c r="D31" s="22"/>
      <c r="E31" s="23"/>
      <c r="F31" s="45"/>
      <c r="G31" s="17" t="str">
        <f t="shared" si="0"/>
        <v/>
      </c>
    </row>
    <row r="32" spans="2:8" x14ac:dyDescent="0.6">
      <c r="B32" s="50" t="s">
        <v>109</v>
      </c>
      <c r="C32" s="14" t="s">
        <v>2159</v>
      </c>
      <c r="D32" s="22" t="s">
        <v>62</v>
      </c>
      <c r="E32" s="23"/>
      <c r="F32" s="38"/>
      <c r="G32" s="17">
        <f t="shared" si="0"/>
        <v>0</v>
      </c>
    </row>
    <row r="33" spans="2:8" x14ac:dyDescent="0.6">
      <c r="B33" s="50"/>
      <c r="C33" s="14"/>
      <c r="D33" s="22"/>
      <c r="E33" s="23"/>
      <c r="F33" s="38"/>
      <c r="G33" s="17" t="str">
        <f t="shared" si="0"/>
        <v/>
      </c>
    </row>
    <row r="34" spans="2:8" x14ac:dyDescent="0.6">
      <c r="B34" s="50" t="s">
        <v>112</v>
      </c>
      <c r="C34" s="14" t="s">
        <v>2164</v>
      </c>
      <c r="D34" s="22" t="s">
        <v>62</v>
      </c>
      <c r="E34" s="23"/>
      <c r="F34" s="45"/>
      <c r="G34" s="17">
        <f t="shared" si="0"/>
        <v>0</v>
      </c>
    </row>
    <row r="35" spans="2:8" x14ac:dyDescent="0.6">
      <c r="B35" s="50"/>
      <c r="C35" s="14"/>
      <c r="D35" s="22"/>
      <c r="E35" s="23"/>
      <c r="F35" s="45"/>
      <c r="G35" s="17" t="str">
        <f t="shared" si="0"/>
        <v/>
      </c>
    </row>
    <row r="36" spans="2:8" x14ac:dyDescent="0.6">
      <c r="B36" s="50" t="s">
        <v>136</v>
      </c>
      <c r="C36" s="14" t="s">
        <v>2161</v>
      </c>
      <c r="D36" s="22" t="s">
        <v>62</v>
      </c>
      <c r="E36" s="23"/>
      <c r="F36" s="43"/>
      <c r="G36" s="17">
        <f t="shared" si="0"/>
        <v>0</v>
      </c>
    </row>
    <row r="37" spans="2:8" x14ac:dyDescent="0.6">
      <c r="B37" s="50"/>
      <c r="C37" s="14"/>
      <c r="D37" s="22"/>
      <c r="E37" s="23"/>
      <c r="F37" s="45"/>
      <c r="G37" s="17" t="str">
        <f t="shared" si="0"/>
        <v/>
      </c>
    </row>
    <row r="38" spans="2:8" ht="26" x14ac:dyDescent="0.6">
      <c r="B38" s="50" t="s">
        <v>2165</v>
      </c>
      <c r="C38" s="14" t="s">
        <v>2166</v>
      </c>
      <c r="D38" s="22" t="s">
        <v>172</v>
      </c>
      <c r="E38" s="23"/>
      <c r="F38" s="40"/>
      <c r="G38" s="17">
        <f t="shared" si="0"/>
        <v>0</v>
      </c>
      <c r="H38" s="41"/>
    </row>
    <row r="39" spans="2:8" x14ac:dyDescent="0.6">
      <c r="B39" s="50"/>
      <c r="C39" s="14"/>
      <c r="D39" s="22"/>
      <c r="E39" s="23"/>
      <c r="F39" s="40"/>
      <c r="G39" s="17" t="str">
        <f t="shared" si="0"/>
        <v/>
      </c>
      <c r="H39" s="41"/>
    </row>
    <row r="40" spans="2:8" x14ac:dyDescent="0.6">
      <c r="B40" s="50" t="s">
        <v>2167</v>
      </c>
      <c r="C40" s="14" t="s">
        <v>2168</v>
      </c>
      <c r="D40" s="22"/>
      <c r="E40" s="23"/>
      <c r="F40" s="38"/>
      <c r="G40" s="17" t="str">
        <f t="shared" si="0"/>
        <v/>
      </c>
      <c r="H40" s="42"/>
    </row>
    <row r="41" spans="2:8" x14ac:dyDescent="0.6">
      <c r="B41" s="50"/>
      <c r="C41" s="14"/>
      <c r="D41" s="22"/>
      <c r="E41" s="26"/>
      <c r="F41" s="27"/>
      <c r="G41" s="17" t="str">
        <f t="shared" ref="G41:G70" si="1">IF(D41="","",E41*F41)</f>
        <v/>
      </c>
      <c r="H41" s="18"/>
    </row>
    <row r="42" spans="2:8" s="36" customFormat="1" ht="28.5" x14ac:dyDescent="0.6">
      <c r="B42" s="50" t="s">
        <v>109</v>
      </c>
      <c r="C42" s="14" t="s">
        <v>2169</v>
      </c>
      <c r="D42" s="22" t="s">
        <v>49</v>
      </c>
      <c r="E42" s="26"/>
      <c r="F42" s="27"/>
      <c r="G42" s="17">
        <f t="shared" si="1"/>
        <v>0</v>
      </c>
      <c r="H42" s="18"/>
    </row>
    <row r="43" spans="2:8" s="36" customFormat="1" x14ac:dyDescent="0.6">
      <c r="B43" s="50"/>
      <c r="C43" s="14"/>
      <c r="D43" s="22"/>
      <c r="E43" s="26"/>
      <c r="F43" s="27"/>
      <c r="G43" s="17" t="str">
        <f t="shared" si="1"/>
        <v/>
      </c>
      <c r="H43" s="18"/>
    </row>
    <row r="44" spans="2:8" ht="28.5" x14ac:dyDescent="0.6">
      <c r="B44" s="50" t="s">
        <v>112</v>
      </c>
      <c r="C44" s="14" t="s">
        <v>2170</v>
      </c>
      <c r="D44" s="22" t="s">
        <v>49</v>
      </c>
      <c r="E44" s="23"/>
      <c r="F44" s="38"/>
      <c r="G44" s="17">
        <f t="shared" si="1"/>
        <v>0</v>
      </c>
      <c r="H44" s="42"/>
    </row>
    <row r="45" spans="2:8" x14ac:dyDescent="0.6">
      <c r="B45" s="50"/>
      <c r="C45" s="14"/>
      <c r="D45" s="22"/>
      <c r="E45" s="23"/>
      <c r="F45" s="38"/>
      <c r="G45" s="17" t="str">
        <f t="shared" si="1"/>
        <v/>
      </c>
      <c r="H45" s="42"/>
    </row>
    <row r="46" spans="2:8" ht="28.5" x14ac:dyDescent="0.6">
      <c r="B46" s="50" t="s">
        <v>136</v>
      </c>
      <c r="C46" s="14" t="s">
        <v>2171</v>
      </c>
      <c r="D46" s="22" t="s">
        <v>49</v>
      </c>
      <c r="E46" s="23"/>
      <c r="F46" s="38"/>
      <c r="G46" s="17">
        <f t="shared" si="1"/>
        <v>0</v>
      </c>
      <c r="H46" s="42"/>
    </row>
    <row r="47" spans="2:8" x14ac:dyDescent="0.6">
      <c r="B47" s="50"/>
      <c r="C47" s="14"/>
      <c r="D47" s="22"/>
      <c r="E47" s="23"/>
      <c r="F47" s="38"/>
      <c r="G47" s="17" t="str">
        <f t="shared" si="1"/>
        <v/>
      </c>
      <c r="H47" s="42"/>
    </row>
    <row r="48" spans="2:8" ht="15.5" x14ac:dyDescent="0.6">
      <c r="B48" s="50" t="s">
        <v>116</v>
      </c>
      <c r="C48" s="14" t="s">
        <v>2172</v>
      </c>
      <c r="D48" s="22" t="s">
        <v>49</v>
      </c>
      <c r="E48" s="23"/>
      <c r="F48" s="47"/>
      <c r="G48" s="17">
        <f t="shared" si="1"/>
        <v>0</v>
      </c>
      <c r="H48" s="41"/>
    </row>
    <row r="49" spans="2:8" x14ac:dyDescent="0.6">
      <c r="B49" s="50"/>
      <c r="C49" s="14"/>
      <c r="D49" s="22"/>
      <c r="E49" s="23"/>
      <c r="F49" s="47"/>
      <c r="G49" s="17" t="str">
        <f t="shared" si="1"/>
        <v/>
      </c>
      <c r="H49" s="41"/>
    </row>
    <row r="50" spans="2:8" x14ac:dyDescent="0.6">
      <c r="B50" s="50" t="s">
        <v>2173</v>
      </c>
      <c r="C50" s="14" t="s">
        <v>2174</v>
      </c>
      <c r="D50" s="22"/>
      <c r="E50" s="23"/>
      <c r="F50" s="43"/>
      <c r="G50" s="17" t="str">
        <f t="shared" si="1"/>
        <v/>
      </c>
      <c r="H50" s="41"/>
    </row>
    <row r="51" spans="2:8" x14ac:dyDescent="0.6">
      <c r="B51" s="50"/>
      <c r="C51" s="14"/>
      <c r="D51" s="22"/>
      <c r="E51" s="23"/>
      <c r="F51" s="43"/>
      <c r="G51" s="17" t="str">
        <f t="shared" si="1"/>
        <v/>
      </c>
      <c r="H51" s="41"/>
    </row>
    <row r="52" spans="2:8" ht="28.5" x14ac:dyDescent="0.6">
      <c r="B52" s="50" t="s">
        <v>109</v>
      </c>
      <c r="C52" s="14" t="s">
        <v>2169</v>
      </c>
      <c r="D52" s="22" t="s">
        <v>49</v>
      </c>
      <c r="E52" s="22"/>
      <c r="F52" s="40"/>
      <c r="G52" s="17">
        <f t="shared" si="1"/>
        <v>0</v>
      </c>
      <c r="H52" s="41"/>
    </row>
    <row r="53" spans="2:8" x14ac:dyDescent="0.6">
      <c r="B53" s="50"/>
      <c r="C53" s="14"/>
      <c r="D53" s="22"/>
      <c r="E53" s="22"/>
      <c r="F53" s="40"/>
      <c r="G53" s="17" t="str">
        <f t="shared" si="1"/>
        <v/>
      </c>
      <c r="H53" s="41"/>
    </row>
    <row r="54" spans="2:8" ht="28.5" x14ac:dyDescent="0.6">
      <c r="B54" s="50" t="s">
        <v>112</v>
      </c>
      <c r="C54" s="14" t="s">
        <v>2170</v>
      </c>
      <c r="D54" s="22" t="s">
        <v>49</v>
      </c>
      <c r="E54" s="22"/>
      <c r="F54" s="40"/>
      <c r="G54" s="17">
        <f t="shared" si="1"/>
        <v>0</v>
      </c>
      <c r="H54" s="41"/>
    </row>
    <row r="55" spans="2:8" x14ac:dyDescent="0.6">
      <c r="B55" s="50"/>
      <c r="C55" s="14"/>
      <c r="D55" s="22"/>
      <c r="E55" s="22"/>
      <c r="F55" s="40"/>
      <c r="G55" s="17" t="str">
        <f t="shared" si="1"/>
        <v/>
      </c>
      <c r="H55" s="41"/>
    </row>
    <row r="56" spans="2:8" ht="28.5" x14ac:dyDescent="0.6">
      <c r="B56" s="50" t="s">
        <v>136</v>
      </c>
      <c r="C56" s="14" t="s">
        <v>2171</v>
      </c>
      <c r="D56" s="22" t="s">
        <v>49</v>
      </c>
      <c r="E56" s="22"/>
      <c r="F56" s="38"/>
      <c r="G56" s="17">
        <f t="shared" si="1"/>
        <v>0</v>
      </c>
      <c r="H56" s="41"/>
    </row>
    <row r="57" spans="2:8" x14ac:dyDescent="0.6">
      <c r="B57" s="50"/>
      <c r="C57" s="14"/>
      <c r="D57" s="22"/>
      <c r="E57" s="22"/>
      <c r="F57" s="38"/>
      <c r="G57" s="17" t="str">
        <f t="shared" si="1"/>
        <v/>
      </c>
      <c r="H57" s="41"/>
    </row>
    <row r="58" spans="2:8" ht="15.5" x14ac:dyDescent="0.6">
      <c r="B58" s="50" t="s">
        <v>116</v>
      </c>
      <c r="C58" s="14" t="s">
        <v>2172</v>
      </c>
      <c r="D58" s="22" t="s">
        <v>49</v>
      </c>
      <c r="E58" s="22"/>
      <c r="F58" s="38"/>
      <c r="G58" s="17">
        <f t="shared" si="1"/>
        <v>0</v>
      </c>
      <c r="H58" s="41"/>
    </row>
    <row r="59" spans="2:8" x14ac:dyDescent="0.6">
      <c r="B59" s="50"/>
      <c r="C59" s="14"/>
      <c r="D59" s="22"/>
      <c r="E59" s="22"/>
      <c r="F59" s="38"/>
      <c r="G59" s="17" t="str">
        <f t="shared" si="1"/>
        <v/>
      </c>
      <c r="H59" s="41"/>
    </row>
    <row r="60" spans="2:8" x14ac:dyDescent="0.6">
      <c r="B60" s="50"/>
      <c r="C60" s="14"/>
      <c r="D60" s="22"/>
      <c r="E60" s="22"/>
      <c r="F60" s="38"/>
      <c r="G60" s="17" t="str">
        <f t="shared" si="1"/>
        <v/>
      </c>
      <c r="H60" s="41"/>
    </row>
    <row r="61" spans="2:8" x14ac:dyDescent="0.6">
      <c r="B61" s="50"/>
      <c r="C61" s="14"/>
      <c r="D61" s="22"/>
      <c r="E61" s="22"/>
      <c r="F61" s="38"/>
      <c r="G61" s="17" t="str">
        <f t="shared" si="1"/>
        <v/>
      </c>
      <c r="H61" s="41"/>
    </row>
    <row r="62" spans="2:8" x14ac:dyDescent="0.6">
      <c r="B62" s="50"/>
      <c r="C62" s="14"/>
      <c r="D62" s="22"/>
      <c r="E62" s="22"/>
      <c r="F62" s="38"/>
      <c r="G62" s="17" t="str">
        <f t="shared" si="1"/>
        <v/>
      </c>
      <c r="H62" s="41"/>
    </row>
    <row r="63" spans="2:8" x14ac:dyDescent="0.6">
      <c r="B63" s="50"/>
      <c r="C63" s="14"/>
      <c r="D63" s="22"/>
      <c r="E63" s="22"/>
      <c r="F63" s="38"/>
      <c r="G63" s="17" t="str">
        <f t="shared" si="1"/>
        <v/>
      </c>
      <c r="H63" s="41"/>
    </row>
    <row r="64" spans="2:8" x14ac:dyDescent="0.6">
      <c r="B64" s="50"/>
      <c r="C64" s="14"/>
      <c r="D64" s="22"/>
      <c r="E64" s="22"/>
      <c r="F64" s="38"/>
      <c r="G64" s="17" t="str">
        <f t="shared" si="1"/>
        <v/>
      </c>
      <c r="H64" s="41"/>
    </row>
    <row r="65" spans="2:8" x14ac:dyDescent="0.6">
      <c r="B65" s="50"/>
      <c r="C65" s="14"/>
      <c r="D65" s="22"/>
      <c r="E65" s="22"/>
      <c r="F65" s="38"/>
      <c r="G65" s="17" t="str">
        <f t="shared" si="1"/>
        <v/>
      </c>
      <c r="H65" s="41"/>
    </row>
    <row r="66" spans="2:8" x14ac:dyDescent="0.6">
      <c r="B66" s="50"/>
      <c r="C66" s="14"/>
      <c r="D66" s="22"/>
      <c r="E66" s="22"/>
      <c r="F66" s="38"/>
      <c r="G66" s="17" t="str">
        <f t="shared" si="1"/>
        <v/>
      </c>
      <c r="H66" s="41"/>
    </row>
    <row r="67" spans="2:8" x14ac:dyDescent="0.6">
      <c r="B67" s="50"/>
      <c r="C67" s="14"/>
      <c r="D67" s="22"/>
      <c r="E67" s="22"/>
      <c r="F67" s="38"/>
      <c r="G67" s="17" t="str">
        <f t="shared" si="1"/>
        <v/>
      </c>
      <c r="H67" s="41"/>
    </row>
    <row r="68" spans="2:8" x14ac:dyDescent="0.6">
      <c r="B68" s="50"/>
      <c r="C68" s="14"/>
      <c r="D68" s="22"/>
      <c r="E68" s="22"/>
      <c r="F68" s="38"/>
      <c r="G68" s="17" t="str">
        <f t="shared" si="1"/>
        <v/>
      </c>
      <c r="H68" s="41"/>
    </row>
    <row r="69" spans="2:8" x14ac:dyDescent="0.6">
      <c r="B69" s="50"/>
      <c r="C69" s="14"/>
      <c r="D69" s="22"/>
      <c r="E69" s="22"/>
      <c r="F69" s="38"/>
      <c r="G69" s="17" t="str">
        <f t="shared" si="1"/>
        <v/>
      </c>
      <c r="H69" s="41"/>
    </row>
    <row r="70" spans="2:8" x14ac:dyDescent="0.6">
      <c r="B70" s="50"/>
      <c r="C70" s="14"/>
      <c r="D70" s="22"/>
      <c r="E70" s="22"/>
      <c r="F70" s="38"/>
      <c r="G70" s="17" t="str">
        <f t="shared" si="1"/>
        <v/>
      </c>
      <c r="H70" s="41"/>
    </row>
    <row r="71" spans="2:8" s="28" customFormat="1" ht="19.5" customHeight="1" x14ac:dyDescent="0.6">
      <c r="B71" s="154" t="str">
        <f>$B$10</f>
        <v>PSC8.8</v>
      </c>
      <c r="C71" s="30" t="s">
        <v>78</v>
      </c>
      <c r="D71" s="31"/>
      <c r="E71" s="32"/>
      <c r="F71" s="31"/>
      <c r="G71" s="33">
        <f>SUM(G9:G70)</f>
        <v>0</v>
      </c>
      <c r="H71" s="34"/>
    </row>
    <row r="72" spans="2:8" x14ac:dyDescent="0.6">
      <c r="B72" s="367" t="str">
        <f>Client1</f>
        <v>Province of KwaZulu-Natal</v>
      </c>
      <c r="C72" s="367"/>
      <c r="D72" s="367"/>
      <c r="E72" s="365" t="str">
        <f>"Contract No. "&amp;ContractNo</f>
        <v>Contract No. ZNB00904/00000/00/HOD/INF/21/T</v>
      </c>
      <c r="F72" s="365"/>
      <c r="G72" s="365"/>
    </row>
    <row r="73" spans="2:8" x14ac:dyDescent="0.6">
      <c r="B73" s="367" t="str">
        <f>Client2</f>
        <v>Department of Transport</v>
      </c>
      <c r="C73" s="367"/>
      <c r="D73" s="367"/>
      <c r="E73" s="365"/>
      <c r="F73" s="365"/>
      <c r="G73" s="365"/>
    </row>
    <row r="74" spans="2:8" x14ac:dyDescent="0.6">
      <c r="B74" s="368"/>
      <c r="C74" s="368"/>
      <c r="D74" s="368"/>
      <c r="E74" s="366"/>
      <c r="F74" s="366"/>
      <c r="G74" s="366"/>
    </row>
    <row r="75" spans="2:8" x14ac:dyDescent="0.6">
      <c r="B75" s="376" t="s">
        <v>8</v>
      </c>
      <c r="C75" s="377"/>
      <c r="D75" s="377"/>
      <c r="E75" s="377"/>
      <c r="F75" s="377"/>
      <c r="G75" s="378" t="str">
        <f>$G$4</f>
        <v>CHAPTER PSC8.8</v>
      </c>
      <c r="H75" s="6"/>
    </row>
    <row r="76" spans="2:8" x14ac:dyDescent="0.6">
      <c r="B76" s="369" t="str">
        <f>ContractDescription</f>
        <v>THE CONSTRUCTION OF THE LOVU RIVER PEDESTRIAN BRIDGE NO.3383 IN THE DURBAN REGION</v>
      </c>
      <c r="C76" s="370"/>
      <c r="D76" s="370"/>
      <c r="E76" s="370"/>
      <c r="F76" s="370"/>
      <c r="G76" s="365"/>
      <c r="H76" s="8"/>
    </row>
    <row r="77" spans="2:8" x14ac:dyDescent="0.6">
      <c r="B77" s="369"/>
      <c r="C77" s="370"/>
      <c r="D77" s="370"/>
      <c r="E77" s="370"/>
      <c r="F77" s="370"/>
      <c r="G77" s="365"/>
      <c r="H77" s="8"/>
    </row>
    <row r="78" spans="2:8" x14ac:dyDescent="0.6">
      <c r="B78" s="371"/>
      <c r="C78" s="372"/>
      <c r="D78" s="372"/>
      <c r="E78" s="372"/>
      <c r="F78" s="372"/>
      <c r="G78" s="366"/>
      <c r="H78" s="8"/>
    </row>
    <row r="79" spans="2:8" s="9" customFormat="1" ht="24.95" customHeight="1" x14ac:dyDescent="0.6">
      <c r="B79" s="79" t="s">
        <v>9</v>
      </c>
      <c r="C79" s="11" t="s">
        <v>10</v>
      </c>
      <c r="D79" s="11" t="s">
        <v>11</v>
      </c>
      <c r="E79" s="11" t="s">
        <v>12</v>
      </c>
      <c r="F79" s="11" t="s">
        <v>13</v>
      </c>
      <c r="G79" s="11" t="s">
        <v>14</v>
      </c>
      <c r="H79" s="12"/>
    </row>
    <row r="80" spans="2:8" s="28" customFormat="1" ht="19.5" customHeight="1" x14ac:dyDescent="0.6">
      <c r="B80" s="85"/>
      <c r="C80" s="30" t="s">
        <v>79</v>
      </c>
      <c r="D80" s="31"/>
      <c r="E80" s="32"/>
      <c r="F80" s="31"/>
      <c r="G80" s="33">
        <f>G71</f>
        <v>0</v>
      </c>
      <c r="H80" s="34"/>
    </row>
    <row r="81" spans="2:8" x14ac:dyDescent="0.6">
      <c r="B81" s="50"/>
      <c r="C81" s="14"/>
      <c r="D81" s="22"/>
      <c r="E81" s="22"/>
      <c r="F81" s="38"/>
      <c r="G81" s="17" t="str">
        <f t="shared" ref="G81:G124" si="2">IF(D81="","",E81*F81)</f>
        <v/>
      </c>
      <c r="H81" s="41"/>
    </row>
    <row r="82" spans="2:8" x14ac:dyDescent="0.6">
      <c r="B82" s="50" t="s">
        <v>2175</v>
      </c>
      <c r="C82" s="14" t="s">
        <v>2176</v>
      </c>
      <c r="D82" s="22"/>
      <c r="E82" s="22"/>
      <c r="F82" s="38"/>
      <c r="G82" s="17" t="str">
        <f t="shared" si="2"/>
        <v/>
      </c>
      <c r="H82" s="41"/>
    </row>
    <row r="83" spans="2:8" x14ac:dyDescent="0.6">
      <c r="B83" s="50"/>
      <c r="C83" s="14"/>
      <c r="D83" s="22"/>
      <c r="E83" s="22"/>
      <c r="F83" s="38"/>
      <c r="G83" s="17" t="str">
        <f t="shared" si="2"/>
        <v/>
      </c>
      <c r="H83" s="41"/>
    </row>
    <row r="84" spans="2:8" ht="28.5" x14ac:dyDescent="0.6">
      <c r="B84" s="50" t="s">
        <v>109</v>
      </c>
      <c r="C84" s="14" t="s">
        <v>2169</v>
      </c>
      <c r="D84" s="22" t="s">
        <v>49</v>
      </c>
      <c r="E84" s="22"/>
      <c r="F84" s="38"/>
      <c r="G84" s="17">
        <f t="shared" si="2"/>
        <v>0</v>
      </c>
      <c r="H84" s="41"/>
    </row>
    <row r="85" spans="2:8" x14ac:dyDescent="0.6">
      <c r="B85" s="50"/>
      <c r="C85" s="14"/>
      <c r="D85" s="22"/>
      <c r="E85" s="22"/>
      <c r="F85" s="38"/>
      <c r="G85" s="17" t="str">
        <f t="shared" si="2"/>
        <v/>
      </c>
      <c r="H85" s="41"/>
    </row>
    <row r="86" spans="2:8" ht="28.5" x14ac:dyDescent="0.6">
      <c r="B86" s="50" t="s">
        <v>112</v>
      </c>
      <c r="C86" s="14" t="s">
        <v>2170</v>
      </c>
      <c r="D86" s="22" t="s">
        <v>49</v>
      </c>
      <c r="E86" s="22"/>
      <c r="F86" s="38"/>
      <c r="G86" s="17">
        <f t="shared" si="2"/>
        <v>0</v>
      </c>
      <c r="H86" s="41"/>
    </row>
    <row r="87" spans="2:8" x14ac:dyDescent="0.6">
      <c r="B87" s="50"/>
      <c r="C87" s="14"/>
      <c r="D87" s="22"/>
      <c r="E87" s="22"/>
      <c r="F87" s="38"/>
      <c r="G87" s="17" t="str">
        <f t="shared" si="2"/>
        <v/>
      </c>
      <c r="H87" s="41"/>
    </row>
    <row r="88" spans="2:8" ht="28.5" x14ac:dyDescent="0.6">
      <c r="B88" s="50" t="s">
        <v>136</v>
      </c>
      <c r="C88" s="14" t="s">
        <v>2171</v>
      </c>
      <c r="D88" s="22" t="s">
        <v>49</v>
      </c>
      <c r="E88" s="22"/>
      <c r="F88" s="38"/>
      <c r="G88" s="17">
        <f t="shared" si="2"/>
        <v>0</v>
      </c>
      <c r="H88" s="41"/>
    </row>
    <row r="89" spans="2:8" x14ac:dyDescent="0.6">
      <c r="B89" s="50"/>
      <c r="C89" s="14"/>
      <c r="D89" s="22"/>
      <c r="E89" s="22"/>
      <c r="F89" s="38"/>
      <c r="G89" s="17" t="str">
        <f t="shared" si="2"/>
        <v/>
      </c>
      <c r="H89" s="41"/>
    </row>
    <row r="90" spans="2:8" ht="15.5" x14ac:dyDescent="0.6">
      <c r="B90" s="50" t="s">
        <v>116</v>
      </c>
      <c r="C90" s="14" t="s">
        <v>2172</v>
      </c>
      <c r="D90" s="22" t="s">
        <v>49</v>
      </c>
      <c r="E90" s="22"/>
      <c r="F90" s="48"/>
      <c r="G90" s="17">
        <f t="shared" si="2"/>
        <v>0</v>
      </c>
      <c r="H90" s="41"/>
    </row>
    <row r="91" spans="2:8" x14ac:dyDescent="0.6">
      <c r="B91" s="92"/>
      <c r="C91" s="14"/>
      <c r="D91" s="22"/>
      <c r="E91" s="22"/>
      <c r="F91" s="48"/>
      <c r="G91" s="17" t="str">
        <f t="shared" si="2"/>
        <v/>
      </c>
      <c r="H91" s="41"/>
    </row>
    <row r="92" spans="2:8" ht="26" x14ac:dyDescent="0.6">
      <c r="B92" s="50" t="s">
        <v>2177</v>
      </c>
      <c r="C92" s="14" t="s">
        <v>2178</v>
      </c>
      <c r="D92" s="22"/>
      <c r="E92" s="22"/>
      <c r="F92" s="38"/>
      <c r="G92" s="17" t="str">
        <f t="shared" si="2"/>
        <v/>
      </c>
      <c r="H92" s="41"/>
    </row>
    <row r="93" spans="2:8" x14ac:dyDescent="0.6">
      <c r="B93" s="50"/>
      <c r="C93" s="14"/>
      <c r="D93" s="22"/>
      <c r="E93" s="22"/>
      <c r="F93" s="38"/>
      <c r="G93" s="17" t="str">
        <f t="shared" si="2"/>
        <v/>
      </c>
      <c r="H93" s="41"/>
    </row>
    <row r="94" spans="2:8" x14ac:dyDescent="0.6">
      <c r="B94" s="50" t="s">
        <v>2179</v>
      </c>
      <c r="C94" s="14" t="s">
        <v>2180</v>
      </c>
      <c r="D94" s="22"/>
      <c r="E94" s="22"/>
      <c r="F94" s="38"/>
      <c r="G94" s="17" t="str">
        <f t="shared" si="2"/>
        <v/>
      </c>
      <c r="H94" s="41"/>
    </row>
    <row r="95" spans="2:8" x14ac:dyDescent="0.6">
      <c r="B95" s="50"/>
      <c r="C95" s="14"/>
      <c r="D95" s="22"/>
      <c r="E95" s="22"/>
      <c r="F95" s="38"/>
      <c r="G95" s="17" t="str">
        <f t="shared" si="2"/>
        <v/>
      </c>
      <c r="H95" s="41"/>
    </row>
    <row r="96" spans="2:8" ht="39" x14ac:dyDescent="0.6">
      <c r="B96" s="50" t="s">
        <v>2181</v>
      </c>
      <c r="C96" s="14" t="s">
        <v>2182</v>
      </c>
      <c r="D96" s="22"/>
      <c r="E96" s="22"/>
      <c r="F96" s="38"/>
      <c r="G96" s="17" t="str">
        <f t="shared" si="2"/>
        <v/>
      </c>
      <c r="H96" s="41"/>
    </row>
    <row r="97" spans="2:8" x14ac:dyDescent="0.6">
      <c r="B97" s="50"/>
      <c r="C97" s="14"/>
      <c r="D97" s="22"/>
      <c r="E97" s="22"/>
      <c r="F97" s="38"/>
      <c r="G97" s="17" t="str">
        <f t="shared" si="2"/>
        <v/>
      </c>
      <c r="H97" s="41"/>
    </row>
    <row r="98" spans="2:8" ht="28.5" x14ac:dyDescent="0.6">
      <c r="B98" s="50" t="s">
        <v>109</v>
      </c>
      <c r="C98" s="14" t="s">
        <v>2169</v>
      </c>
      <c r="D98" s="22" t="s">
        <v>49</v>
      </c>
      <c r="E98" s="22"/>
      <c r="F98" s="38"/>
      <c r="G98" s="17">
        <f t="shared" si="2"/>
        <v>0</v>
      </c>
      <c r="H98" s="41"/>
    </row>
    <row r="99" spans="2:8" x14ac:dyDescent="0.6">
      <c r="B99" s="50"/>
      <c r="C99" s="14"/>
      <c r="D99" s="22"/>
      <c r="E99" s="22"/>
      <c r="F99" s="38"/>
      <c r="G99" s="17" t="str">
        <f t="shared" si="2"/>
        <v/>
      </c>
      <c r="H99" s="41"/>
    </row>
    <row r="100" spans="2:8" ht="28.5" x14ac:dyDescent="0.6">
      <c r="B100" s="50" t="s">
        <v>112</v>
      </c>
      <c r="C100" s="14" t="s">
        <v>2170</v>
      </c>
      <c r="D100" s="22" t="s">
        <v>49</v>
      </c>
      <c r="E100" s="37"/>
      <c r="F100" s="38"/>
      <c r="G100" s="17">
        <f t="shared" si="2"/>
        <v>0</v>
      </c>
    </row>
    <row r="101" spans="2:8" x14ac:dyDescent="0.6">
      <c r="B101" s="50"/>
      <c r="C101" s="14"/>
      <c r="D101" s="22"/>
      <c r="E101" s="37"/>
      <c r="F101" s="38"/>
      <c r="G101" s="17" t="str">
        <f t="shared" si="2"/>
        <v/>
      </c>
    </row>
    <row r="102" spans="2:8" ht="28.5" x14ac:dyDescent="0.6">
      <c r="B102" s="50" t="s">
        <v>136</v>
      </c>
      <c r="C102" s="14" t="s">
        <v>2171</v>
      </c>
      <c r="D102" s="22" t="s">
        <v>49</v>
      </c>
      <c r="E102" s="22"/>
      <c r="F102" s="38"/>
      <c r="G102" s="17">
        <f t="shared" si="2"/>
        <v>0</v>
      </c>
      <c r="H102" s="41"/>
    </row>
    <row r="103" spans="2:8" x14ac:dyDescent="0.6">
      <c r="B103" s="50"/>
      <c r="C103" s="14"/>
      <c r="D103" s="22"/>
      <c r="E103" s="22"/>
      <c r="F103" s="38"/>
      <c r="G103" s="17" t="str">
        <f t="shared" si="2"/>
        <v/>
      </c>
      <c r="H103" s="41"/>
    </row>
    <row r="104" spans="2:8" ht="15.5" x14ac:dyDescent="0.6">
      <c r="B104" s="50" t="s">
        <v>116</v>
      </c>
      <c r="C104" s="14" t="s">
        <v>2172</v>
      </c>
      <c r="D104" s="22" t="s">
        <v>49</v>
      </c>
      <c r="E104" s="37"/>
      <c r="F104" s="38"/>
      <c r="G104" s="17">
        <f t="shared" si="2"/>
        <v>0</v>
      </c>
      <c r="H104" s="49"/>
    </row>
    <row r="105" spans="2:8" x14ac:dyDescent="0.6">
      <c r="B105" s="50"/>
      <c r="C105" s="153"/>
      <c r="D105" s="37"/>
      <c r="E105" s="37"/>
      <c r="F105" s="38"/>
      <c r="G105" s="17" t="str">
        <f t="shared" si="2"/>
        <v/>
      </c>
    </row>
    <row r="106" spans="2:8" ht="26" x14ac:dyDescent="0.6">
      <c r="B106" s="50" t="s">
        <v>2183</v>
      </c>
      <c r="C106" s="14" t="s">
        <v>2184</v>
      </c>
      <c r="D106" s="22"/>
      <c r="E106" s="22"/>
      <c r="F106" s="38"/>
      <c r="G106" s="17" t="str">
        <f t="shared" si="2"/>
        <v/>
      </c>
      <c r="H106" s="41"/>
    </row>
    <row r="107" spans="2:8" x14ac:dyDescent="0.6">
      <c r="B107" s="50"/>
      <c r="C107" s="14"/>
      <c r="D107" s="22"/>
      <c r="E107" s="22"/>
      <c r="F107" s="38"/>
      <c r="G107" s="17" t="str">
        <f t="shared" si="2"/>
        <v/>
      </c>
      <c r="H107" s="41"/>
    </row>
    <row r="108" spans="2:8" ht="28.5" x14ac:dyDescent="0.6">
      <c r="B108" s="50" t="s">
        <v>109</v>
      </c>
      <c r="C108" s="14" t="s">
        <v>2169</v>
      </c>
      <c r="D108" s="22" t="s">
        <v>49</v>
      </c>
      <c r="E108" s="22"/>
      <c r="F108" s="38"/>
      <c r="G108" s="17">
        <f t="shared" si="2"/>
        <v>0</v>
      </c>
      <c r="H108" s="41"/>
    </row>
    <row r="109" spans="2:8" x14ac:dyDescent="0.6">
      <c r="B109" s="50"/>
      <c r="C109" s="14"/>
      <c r="D109" s="22"/>
      <c r="E109" s="22"/>
      <c r="F109" s="38"/>
      <c r="G109" s="17" t="str">
        <f t="shared" si="2"/>
        <v/>
      </c>
      <c r="H109" s="41"/>
    </row>
    <row r="110" spans="2:8" ht="28.5" x14ac:dyDescent="0.6">
      <c r="B110" s="50" t="s">
        <v>112</v>
      </c>
      <c r="C110" s="14" t="s">
        <v>2170</v>
      </c>
      <c r="D110" s="22" t="s">
        <v>49</v>
      </c>
      <c r="E110" s="22"/>
      <c r="F110" s="38"/>
      <c r="G110" s="17">
        <f t="shared" si="2"/>
        <v>0</v>
      </c>
      <c r="H110" s="41"/>
    </row>
    <row r="111" spans="2:8" x14ac:dyDescent="0.6">
      <c r="B111" s="50"/>
      <c r="C111" s="14"/>
      <c r="D111" s="22"/>
      <c r="E111" s="22"/>
      <c r="F111" s="38"/>
      <c r="G111" s="17" t="str">
        <f t="shared" si="2"/>
        <v/>
      </c>
      <c r="H111" s="41"/>
    </row>
    <row r="112" spans="2:8" ht="28.5" x14ac:dyDescent="0.6">
      <c r="B112" s="50" t="s">
        <v>136</v>
      </c>
      <c r="C112" s="14" t="s">
        <v>2171</v>
      </c>
      <c r="D112" s="22" t="s">
        <v>49</v>
      </c>
      <c r="E112" s="22"/>
      <c r="F112" s="38"/>
      <c r="G112" s="17">
        <f t="shared" si="2"/>
        <v>0</v>
      </c>
      <c r="H112" s="41"/>
    </row>
    <row r="113" spans="2:8" x14ac:dyDescent="0.6">
      <c r="B113" s="50"/>
      <c r="C113" s="14"/>
      <c r="D113" s="22"/>
      <c r="E113" s="22"/>
      <c r="F113" s="38"/>
      <c r="G113" s="17" t="str">
        <f t="shared" si="2"/>
        <v/>
      </c>
      <c r="H113" s="41"/>
    </row>
    <row r="114" spans="2:8" ht="15.5" x14ac:dyDescent="0.6">
      <c r="B114" s="50" t="s">
        <v>116</v>
      </c>
      <c r="C114" s="14" t="s">
        <v>2172</v>
      </c>
      <c r="D114" s="22" t="s">
        <v>49</v>
      </c>
      <c r="E114" s="22"/>
      <c r="F114" s="38"/>
      <c r="G114" s="17">
        <f t="shared" si="2"/>
        <v>0</v>
      </c>
      <c r="H114" s="41"/>
    </row>
    <row r="115" spans="2:8" x14ac:dyDescent="0.6">
      <c r="B115" s="50"/>
      <c r="C115" s="14"/>
      <c r="D115" s="22"/>
      <c r="E115" s="22"/>
      <c r="F115" s="38"/>
      <c r="G115" s="17" t="str">
        <f t="shared" si="2"/>
        <v/>
      </c>
      <c r="H115" s="41"/>
    </row>
    <row r="116" spans="2:8" ht="26" x14ac:dyDescent="0.6">
      <c r="B116" s="50" t="s">
        <v>2185</v>
      </c>
      <c r="C116" s="14" t="s">
        <v>2186</v>
      </c>
      <c r="D116" s="22"/>
      <c r="E116" s="22"/>
      <c r="F116" s="38"/>
      <c r="G116" s="17" t="str">
        <f t="shared" si="2"/>
        <v/>
      </c>
      <c r="H116" s="41"/>
    </row>
    <row r="117" spans="2:8" x14ac:dyDescent="0.6">
      <c r="B117" s="50"/>
      <c r="C117" s="14"/>
      <c r="D117" s="22"/>
      <c r="E117" s="22"/>
      <c r="F117" s="38"/>
      <c r="G117" s="17" t="str">
        <f t="shared" si="2"/>
        <v/>
      </c>
      <c r="H117" s="41"/>
    </row>
    <row r="118" spans="2:8" ht="28.5" x14ac:dyDescent="0.6">
      <c r="B118" s="50" t="s">
        <v>109</v>
      </c>
      <c r="C118" s="14" t="s">
        <v>2169</v>
      </c>
      <c r="D118" s="22" t="s">
        <v>59</v>
      </c>
      <c r="E118" s="22"/>
      <c r="F118" s="38"/>
      <c r="G118" s="17">
        <f t="shared" si="2"/>
        <v>0</v>
      </c>
      <c r="H118" s="41"/>
    </row>
    <row r="119" spans="2:8" x14ac:dyDescent="0.6">
      <c r="B119" s="50"/>
      <c r="C119" s="14"/>
      <c r="D119" s="22"/>
      <c r="E119" s="22"/>
      <c r="F119" s="38"/>
      <c r="G119" s="17" t="str">
        <f t="shared" si="2"/>
        <v/>
      </c>
      <c r="H119" s="41"/>
    </row>
    <row r="120" spans="2:8" ht="28.5" x14ac:dyDescent="0.6">
      <c r="B120" s="50" t="s">
        <v>112</v>
      </c>
      <c r="C120" s="14" t="s">
        <v>2170</v>
      </c>
      <c r="D120" s="22" t="s">
        <v>59</v>
      </c>
      <c r="E120" s="22"/>
      <c r="F120" s="38"/>
      <c r="G120" s="17">
        <f t="shared" si="2"/>
        <v>0</v>
      </c>
      <c r="H120" s="41"/>
    </row>
    <row r="121" spans="2:8" x14ac:dyDescent="0.6">
      <c r="B121" s="50"/>
      <c r="C121" s="14"/>
      <c r="D121" s="22"/>
      <c r="E121" s="22"/>
      <c r="F121" s="38"/>
      <c r="G121" s="17" t="str">
        <f t="shared" si="2"/>
        <v/>
      </c>
      <c r="H121" s="41"/>
    </row>
    <row r="122" spans="2:8" ht="28.5" x14ac:dyDescent="0.6">
      <c r="B122" s="50" t="s">
        <v>136</v>
      </c>
      <c r="C122" s="14" t="s">
        <v>2171</v>
      </c>
      <c r="D122" s="22" t="s">
        <v>59</v>
      </c>
      <c r="E122" s="22"/>
      <c r="F122" s="38"/>
      <c r="G122" s="17">
        <f t="shared" si="2"/>
        <v>0</v>
      </c>
      <c r="H122" s="41"/>
    </row>
    <row r="123" spans="2:8" x14ac:dyDescent="0.6">
      <c r="B123" s="50"/>
      <c r="C123" s="14"/>
      <c r="D123" s="22"/>
      <c r="E123" s="22"/>
      <c r="F123" s="38"/>
      <c r="G123" s="17" t="str">
        <f t="shared" si="2"/>
        <v/>
      </c>
      <c r="H123" s="41"/>
    </row>
    <row r="124" spans="2:8" ht="15.5" x14ac:dyDescent="0.6">
      <c r="B124" s="50" t="s">
        <v>116</v>
      </c>
      <c r="C124" s="14" t="s">
        <v>2172</v>
      </c>
      <c r="D124" s="22" t="s">
        <v>59</v>
      </c>
      <c r="E124" s="22"/>
      <c r="F124" s="38"/>
      <c r="G124" s="17">
        <f t="shared" si="2"/>
        <v>0</v>
      </c>
      <c r="H124" s="41"/>
    </row>
    <row r="125" spans="2:8" x14ac:dyDescent="0.6">
      <c r="B125" s="50"/>
      <c r="C125" s="14"/>
      <c r="D125" s="22"/>
      <c r="E125" s="22"/>
      <c r="F125" s="38"/>
      <c r="G125" s="17"/>
      <c r="H125" s="41"/>
    </row>
    <row r="126" spans="2:8" x14ac:dyDescent="0.6">
      <c r="B126" s="50"/>
      <c r="C126" s="14"/>
      <c r="D126" s="22"/>
      <c r="E126" s="22"/>
      <c r="F126" s="38"/>
      <c r="G126" s="17"/>
      <c r="H126" s="41"/>
    </row>
    <row r="127" spans="2:8" x14ac:dyDescent="0.6">
      <c r="B127" s="50"/>
      <c r="C127" s="14"/>
      <c r="D127" s="22"/>
      <c r="E127" s="22"/>
      <c r="F127" s="38"/>
      <c r="G127" s="17"/>
      <c r="H127" s="41"/>
    </row>
    <row r="128" spans="2:8" x14ac:dyDescent="0.6">
      <c r="B128" s="50"/>
      <c r="C128" s="14"/>
      <c r="D128" s="22"/>
      <c r="E128" s="22"/>
      <c r="F128" s="38"/>
      <c r="G128" s="17"/>
      <c r="H128" s="41"/>
    </row>
    <row r="129" spans="2:8" x14ac:dyDescent="0.6">
      <c r="B129" s="50"/>
      <c r="C129" s="14"/>
      <c r="D129" s="22"/>
      <c r="E129" s="22"/>
      <c r="F129" s="38"/>
      <c r="G129" s="17" t="str">
        <f>IF(D129="","",E129*F129)</f>
        <v/>
      </c>
      <c r="H129" s="41"/>
    </row>
    <row r="130" spans="2:8" s="28" customFormat="1" ht="19.5" customHeight="1" x14ac:dyDescent="0.6">
      <c r="B130" s="154" t="str">
        <f>$B$10</f>
        <v>PSC8.8</v>
      </c>
      <c r="C130" s="30" t="s">
        <v>78</v>
      </c>
      <c r="D130" s="31"/>
      <c r="E130" s="32"/>
      <c r="F130" s="31"/>
      <c r="G130" s="33">
        <f>SUM(G80:G129)</f>
        <v>0</v>
      </c>
      <c r="H130" s="34"/>
    </row>
    <row r="131" spans="2:8" x14ac:dyDescent="0.6">
      <c r="B131" s="367" t="str">
        <f>Client1</f>
        <v>Province of KwaZulu-Natal</v>
      </c>
      <c r="C131" s="367"/>
      <c r="D131" s="367"/>
      <c r="E131" s="365" t="str">
        <f>"Contract No. "&amp;ContractNo</f>
        <v>Contract No. ZNB00904/00000/00/HOD/INF/21/T</v>
      </c>
      <c r="F131" s="365"/>
      <c r="G131" s="365"/>
    </row>
    <row r="132" spans="2:8" x14ac:dyDescent="0.6">
      <c r="B132" s="367" t="str">
        <f>Client2</f>
        <v>Department of Transport</v>
      </c>
      <c r="C132" s="367"/>
      <c r="D132" s="367"/>
      <c r="E132" s="365"/>
      <c r="F132" s="365"/>
      <c r="G132" s="365"/>
    </row>
    <row r="133" spans="2:8" x14ac:dyDescent="0.6">
      <c r="B133" s="368"/>
      <c r="C133" s="368"/>
      <c r="D133" s="368"/>
      <c r="E133" s="366"/>
      <c r="F133" s="366"/>
      <c r="G133" s="366"/>
    </row>
    <row r="134" spans="2:8" x14ac:dyDescent="0.6">
      <c r="B134" s="376" t="s">
        <v>8</v>
      </c>
      <c r="C134" s="377"/>
      <c r="D134" s="377"/>
      <c r="E134" s="377"/>
      <c r="F134" s="377"/>
      <c r="G134" s="378" t="str">
        <f>$G$4</f>
        <v>CHAPTER PSC8.8</v>
      </c>
      <c r="H134" s="6"/>
    </row>
    <row r="135" spans="2:8" x14ac:dyDescent="0.6">
      <c r="B135" s="369" t="str">
        <f>ContractDescription</f>
        <v>THE CONSTRUCTION OF THE LOVU RIVER PEDESTRIAN BRIDGE NO.3383 IN THE DURBAN REGION</v>
      </c>
      <c r="C135" s="370"/>
      <c r="D135" s="370"/>
      <c r="E135" s="370"/>
      <c r="F135" s="370"/>
      <c r="G135" s="365"/>
      <c r="H135" s="8"/>
    </row>
    <row r="136" spans="2:8" x14ac:dyDescent="0.6">
      <c r="B136" s="369"/>
      <c r="C136" s="370"/>
      <c r="D136" s="370"/>
      <c r="E136" s="370"/>
      <c r="F136" s="370"/>
      <c r="G136" s="365"/>
      <c r="H136" s="8"/>
    </row>
    <row r="137" spans="2:8" x14ac:dyDescent="0.6">
      <c r="B137" s="371"/>
      <c r="C137" s="372"/>
      <c r="D137" s="372"/>
      <c r="E137" s="372"/>
      <c r="F137" s="372"/>
      <c r="G137" s="366"/>
      <c r="H137" s="8"/>
    </row>
    <row r="138" spans="2:8" s="9" customFormat="1" ht="24.95" customHeight="1" x14ac:dyDescent="0.6">
      <c r="B138" s="79" t="s">
        <v>9</v>
      </c>
      <c r="C138" s="11" t="s">
        <v>10</v>
      </c>
      <c r="D138" s="11" t="s">
        <v>11</v>
      </c>
      <c r="E138" s="11" t="s">
        <v>12</v>
      </c>
      <c r="F138" s="11" t="s">
        <v>13</v>
      </c>
      <c r="G138" s="11" t="s">
        <v>14</v>
      </c>
      <c r="H138" s="12"/>
    </row>
    <row r="139" spans="2:8" s="28" customFormat="1" ht="19.5" customHeight="1" x14ac:dyDescent="0.6">
      <c r="B139" s="85"/>
      <c r="C139" s="30" t="s">
        <v>79</v>
      </c>
      <c r="D139" s="31"/>
      <c r="E139" s="32"/>
      <c r="F139" s="31"/>
      <c r="G139" s="33">
        <f>G130</f>
        <v>0</v>
      </c>
      <c r="H139" s="34"/>
    </row>
    <row r="140" spans="2:8" x14ac:dyDescent="0.6">
      <c r="B140" s="50"/>
      <c r="C140" s="14"/>
      <c r="D140" s="22"/>
      <c r="E140" s="22"/>
      <c r="F140" s="38"/>
      <c r="G140" s="17"/>
      <c r="H140" s="41"/>
    </row>
    <row r="141" spans="2:8" ht="26" x14ac:dyDescent="0.6">
      <c r="B141" s="50" t="s">
        <v>2187</v>
      </c>
      <c r="C141" s="14" t="s">
        <v>2188</v>
      </c>
      <c r="D141" s="22"/>
      <c r="E141" s="22"/>
      <c r="F141" s="38"/>
      <c r="G141" s="17" t="str">
        <f t="shared" ref="G141:G172" si="3">IF(D141="","",E141*F141)</f>
        <v/>
      </c>
      <c r="H141" s="41"/>
    </row>
    <row r="142" spans="2:8" x14ac:dyDescent="0.6">
      <c r="B142" s="50"/>
      <c r="C142" s="14"/>
      <c r="D142" s="22"/>
      <c r="E142" s="22"/>
      <c r="F142" s="38"/>
      <c r="G142" s="17" t="str">
        <f t="shared" si="3"/>
        <v/>
      </c>
      <c r="H142" s="41"/>
    </row>
    <row r="143" spans="2:8" ht="28.5" x14ac:dyDescent="0.6">
      <c r="B143" s="50" t="s">
        <v>109</v>
      </c>
      <c r="C143" s="14" t="s">
        <v>2169</v>
      </c>
      <c r="D143" s="22" t="s">
        <v>59</v>
      </c>
      <c r="E143" s="22"/>
      <c r="F143" s="38"/>
      <c r="G143" s="17">
        <f t="shared" si="3"/>
        <v>0</v>
      </c>
      <c r="H143" s="41"/>
    </row>
    <row r="144" spans="2:8" x14ac:dyDescent="0.6">
      <c r="B144" s="50"/>
      <c r="C144" s="14"/>
      <c r="D144" s="22"/>
      <c r="E144" s="22"/>
      <c r="F144" s="38"/>
      <c r="G144" s="17" t="str">
        <f t="shared" si="3"/>
        <v/>
      </c>
      <c r="H144" s="41"/>
    </row>
    <row r="145" spans="2:8" ht="28.5" x14ac:dyDescent="0.6">
      <c r="B145" s="50" t="s">
        <v>112</v>
      </c>
      <c r="C145" s="14" t="s">
        <v>2170</v>
      </c>
      <c r="D145" s="22" t="s">
        <v>59</v>
      </c>
      <c r="E145" s="22"/>
      <c r="F145" s="38"/>
      <c r="G145" s="17">
        <f t="shared" si="3"/>
        <v>0</v>
      </c>
      <c r="H145" s="41"/>
    </row>
    <row r="146" spans="2:8" x14ac:dyDescent="0.6">
      <c r="B146" s="50"/>
      <c r="C146" s="14"/>
      <c r="D146" s="22"/>
      <c r="E146" s="22"/>
      <c r="F146" s="38"/>
      <c r="G146" s="17" t="str">
        <f t="shared" si="3"/>
        <v/>
      </c>
      <c r="H146" s="41"/>
    </row>
    <row r="147" spans="2:8" ht="28.5" x14ac:dyDescent="0.6">
      <c r="B147" s="50" t="s">
        <v>136</v>
      </c>
      <c r="C147" s="14" t="s">
        <v>2171</v>
      </c>
      <c r="D147" s="22" t="s">
        <v>59</v>
      </c>
      <c r="E147" s="22"/>
      <c r="F147" s="38"/>
      <c r="G147" s="17">
        <f t="shared" si="3"/>
        <v>0</v>
      </c>
      <c r="H147" s="41"/>
    </row>
    <row r="148" spans="2:8" x14ac:dyDescent="0.6">
      <c r="B148" s="50"/>
      <c r="C148" s="14"/>
      <c r="D148" s="22"/>
      <c r="E148" s="22"/>
      <c r="F148" s="38"/>
      <c r="G148" s="17" t="str">
        <f t="shared" si="3"/>
        <v/>
      </c>
      <c r="H148" s="41"/>
    </row>
    <row r="149" spans="2:8" ht="15.5" x14ac:dyDescent="0.6">
      <c r="B149" s="50" t="s">
        <v>116</v>
      </c>
      <c r="C149" s="14" t="s">
        <v>2172</v>
      </c>
      <c r="D149" s="22" t="s">
        <v>59</v>
      </c>
      <c r="E149" s="22"/>
      <c r="F149" s="38"/>
      <c r="G149" s="17">
        <f t="shared" si="3"/>
        <v>0</v>
      </c>
      <c r="H149" s="41"/>
    </row>
    <row r="150" spans="2:8" x14ac:dyDescent="0.6">
      <c r="B150" s="50"/>
      <c r="C150" s="14"/>
      <c r="D150" s="22"/>
      <c r="E150" s="22"/>
      <c r="F150" s="38"/>
      <c r="G150" s="17" t="str">
        <f t="shared" si="3"/>
        <v/>
      </c>
      <c r="H150" s="41"/>
    </row>
    <row r="151" spans="2:8" x14ac:dyDescent="0.6">
      <c r="B151" s="50" t="s">
        <v>2189</v>
      </c>
      <c r="C151" s="14" t="s">
        <v>2190</v>
      </c>
      <c r="D151" s="22"/>
      <c r="E151" s="22"/>
      <c r="F151" s="38"/>
      <c r="G151" s="17" t="str">
        <f t="shared" si="3"/>
        <v/>
      </c>
      <c r="H151" s="41"/>
    </row>
    <row r="152" spans="2:8" x14ac:dyDescent="0.6">
      <c r="B152" s="50"/>
      <c r="C152" s="14"/>
      <c r="D152" s="22"/>
      <c r="E152" s="22"/>
      <c r="F152" s="38"/>
      <c r="G152" s="17" t="str">
        <f t="shared" si="3"/>
        <v/>
      </c>
      <c r="H152" s="41"/>
    </row>
    <row r="153" spans="2:8" x14ac:dyDescent="0.6">
      <c r="B153" s="50" t="s">
        <v>2191</v>
      </c>
      <c r="C153" s="152" t="s">
        <v>2192</v>
      </c>
      <c r="D153" s="22" t="s">
        <v>62</v>
      </c>
      <c r="E153" s="22"/>
      <c r="F153" s="38"/>
      <c r="G153" s="17">
        <f t="shared" si="3"/>
        <v>0</v>
      </c>
      <c r="H153" s="41"/>
    </row>
    <row r="154" spans="2:8" x14ac:dyDescent="0.6">
      <c r="B154" s="50"/>
      <c r="C154" s="14"/>
      <c r="D154" s="22"/>
      <c r="E154" s="22"/>
      <c r="F154" s="38"/>
      <c r="G154" s="17" t="str">
        <f t="shared" si="3"/>
        <v/>
      </c>
      <c r="H154" s="41"/>
    </row>
    <row r="155" spans="2:8" x14ac:dyDescent="0.6">
      <c r="B155" s="50" t="s">
        <v>2193</v>
      </c>
      <c r="C155" s="14" t="s">
        <v>2194</v>
      </c>
      <c r="D155" s="22"/>
      <c r="E155" s="22"/>
      <c r="F155" s="38"/>
      <c r="G155" s="17" t="str">
        <f t="shared" si="3"/>
        <v/>
      </c>
      <c r="H155" s="41"/>
    </row>
    <row r="156" spans="2:8" x14ac:dyDescent="0.6">
      <c r="B156" s="50"/>
      <c r="C156" s="14"/>
      <c r="D156" s="22"/>
      <c r="E156" s="22"/>
      <c r="F156" s="38"/>
      <c r="G156" s="17" t="str">
        <f t="shared" si="3"/>
        <v/>
      </c>
      <c r="H156" s="41"/>
    </row>
    <row r="157" spans="2:8" ht="26" x14ac:dyDescent="0.6">
      <c r="B157" s="50" t="s">
        <v>2195</v>
      </c>
      <c r="C157" s="14" t="s">
        <v>2196</v>
      </c>
      <c r="D157" s="22" t="s">
        <v>62</v>
      </c>
      <c r="E157" s="22"/>
      <c r="F157" s="38"/>
      <c r="G157" s="17">
        <f t="shared" si="3"/>
        <v>0</v>
      </c>
      <c r="H157" s="41"/>
    </row>
    <row r="158" spans="2:8" x14ac:dyDescent="0.6">
      <c r="B158" s="50"/>
      <c r="C158" s="14"/>
      <c r="D158" s="22"/>
      <c r="E158" s="22"/>
      <c r="F158" s="38"/>
      <c r="G158" s="17" t="str">
        <f t="shared" si="3"/>
        <v/>
      </c>
      <c r="H158" s="41"/>
    </row>
    <row r="159" spans="2:8" x14ac:dyDescent="0.6">
      <c r="B159" s="50" t="s">
        <v>2197</v>
      </c>
      <c r="C159" s="14" t="s">
        <v>2198</v>
      </c>
      <c r="D159" s="22" t="s">
        <v>1240</v>
      </c>
      <c r="E159" s="22"/>
      <c r="F159" s="38"/>
      <c r="G159" s="17">
        <f t="shared" si="3"/>
        <v>0</v>
      </c>
      <c r="H159" s="41"/>
    </row>
    <row r="160" spans="2:8" x14ac:dyDescent="0.6">
      <c r="B160" s="50"/>
      <c r="C160" s="14"/>
      <c r="D160" s="22"/>
      <c r="E160" s="22"/>
      <c r="F160" s="38"/>
      <c r="G160" s="17" t="str">
        <f t="shared" si="3"/>
        <v/>
      </c>
      <c r="H160" s="41"/>
    </row>
    <row r="161" spans="2:8" x14ac:dyDescent="0.6">
      <c r="B161" s="50" t="s">
        <v>2199</v>
      </c>
      <c r="C161" s="14" t="s">
        <v>2200</v>
      </c>
      <c r="D161" s="22"/>
      <c r="E161" s="22"/>
      <c r="F161" s="38"/>
      <c r="G161" s="17" t="str">
        <f t="shared" si="3"/>
        <v/>
      </c>
      <c r="H161" s="41"/>
    </row>
    <row r="162" spans="2:8" x14ac:dyDescent="0.6">
      <c r="B162" s="50"/>
      <c r="C162" s="14"/>
      <c r="D162" s="22"/>
      <c r="E162" s="22"/>
      <c r="F162" s="38"/>
      <c r="G162" s="17" t="str">
        <f t="shared" si="3"/>
        <v/>
      </c>
      <c r="H162" s="41"/>
    </row>
    <row r="163" spans="2:8" ht="26" x14ac:dyDescent="0.6">
      <c r="B163" s="50" t="s">
        <v>109</v>
      </c>
      <c r="C163" s="14" t="s">
        <v>2201</v>
      </c>
      <c r="D163" s="22" t="s">
        <v>59</v>
      </c>
      <c r="E163" s="22"/>
      <c r="F163" s="38"/>
      <c r="G163" s="17">
        <f t="shared" si="3"/>
        <v>0</v>
      </c>
      <c r="H163" s="41"/>
    </row>
    <row r="164" spans="2:8" x14ac:dyDescent="0.6">
      <c r="B164" s="50"/>
      <c r="C164" s="14"/>
      <c r="D164" s="22"/>
      <c r="E164" s="22"/>
      <c r="F164" s="38"/>
      <c r="G164" s="17" t="str">
        <f t="shared" si="3"/>
        <v/>
      </c>
      <c r="H164" s="41"/>
    </row>
    <row r="165" spans="2:8" ht="26" x14ac:dyDescent="0.6">
      <c r="B165" s="50" t="s">
        <v>112</v>
      </c>
      <c r="C165" s="14" t="s">
        <v>2202</v>
      </c>
      <c r="D165" s="22" t="s">
        <v>59</v>
      </c>
      <c r="E165" s="22"/>
      <c r="F165" s="38"/>
      <c r="G165" s="17">
        <f t="shared" si="3"/>
        <v>0</v>
      </c>
      <c r="H165" s="41"/>
    </row>
    <row r="166" spans="2:8" x14ac:dyDescent="0.6">
      <c r="B166" s="50"/>
      <c r="C166" s="14"/>
      <c r="D166" s="22"/>
      <c r="E166" s="22"/>
      <c r="F166" s="38"/>
      <c r="G166" s="17" t="str">
        <f t="shared" si="3"/>
        <v/>
      </c>
      <c r="H166" s="41"/>
    </row>
    <row r="167" spans="2:8" ht="26" x14ac:dyDescent="0.6">
      <c r="B167" s="50" t="s">
        <v>136</v>
      </c>
      <c r="C167" s="14" t="s">
        <v>2203</v>
      </c>
      <c r="D167" s="22" t="s">
        <v>49</v>
      </c>
      <c r="E167" s="22"/>
      <c r="F167" s="38"/>
      <c r="G167" s="17">
        <f t="shared" si="3"/>
        <v>0</v>
      </c>
      <c r="H167" s="41"/>
    </row>
    <row r="168" spans="2:8" x14ac:dyDescent="0.6">
      <c r="B168" s="50"/>
      <c r="C168" s="14"/>
      <c r="D168" s="22"/>
      <c r="E168" s="22"/>
      <c r="F168" s="38"/>
      <c r="G168" s="17" t="str">
        <f t="shared" si="3"/>
        <v/>
      </c>
      <c r="H168" s="41"/>
    </row>
    <row r="169" spans="2:8" x14ac:dyDescent="0.6">
      <c r="B169" s="50" t="s">
        <v>2204</v>
      </c>
      <c r="C169" s="14" t="s">
        <v>2205</v>
      </c>
      <c r="D169" s="22"/>
      <c r="E169" s="22"/>
      <c r="F169" s="38"/>
      <c r="G169" s="17" t="str">
        <f t="shared" si="3"/>
        <v/>
      </c>
      <c r="H169" s="41"/>
    </row>
    <row r="170" spans="2:8" x14ac:dyDescent="0.6">
      <c r="B170" s="50"/>
      <c r="C170" s="14"/>
      <c r="D170" s="22"/>
      <c r="E170" s="22"/>
      <c r="F170" s="38"/>
      <c r="G170" s="17" t="str">
        <f t="shared" si="3"/>
        <v/>
      </c>
      <c r="H170" s="41"/>
    </row>
    <row r="171" spans="2:8" x14ac:dyDescent="0.6">
      <c r="B171" s="50" t="s">
        <v>2206</v>
      </c>
      <c r="C171" s="14" t="s">
        <v>2207</v>
      </c>
      <c r="D171" s="22"/>
      <c r="E171" s="22"/>
      <c r="F171" s="38"/>
      <c r="G171" s="17" t="str">
        <f t="shared" si="3"/>
        <v/>
      </c>
      <c r="H171" s="41"/>
    </row>
    <row r="172" spans="2:8" x14ac:dyDescent="0.6">
      <c r="B172" s="50"/>
      <c r="C172" s="14"/>
      <c r="D172" s="22"/>
      <c r="E172" s="22"/>
      <c r="F172" s="38"/>
      <c r="G172" s="17" t="str">
        <f t="shared" si="3"/>
        <v/>
      </c>
      <c r="H172" s="41"/>
    </row>
    <row r="173" spans="2:8" ht="15.5" x14ac:dyDescent="0.6">
      <c r="B173" s="50" t="s">
        <v>109</v>
      </c>
      <c r="C173" s="14" t="s">
        <v>2208</v>
      </c>
      <c r="D173" s="22" t="s">
        <v>172</v>
      </c>
      <c r="E173" s="22"/>
      <c r="F173" s="38"/>
      <c r="G173" s="17">
        <f t="shared" ref="G173:G197" si="4">IF(D173="","",E173*F173)</f>
        <v>0</v>
      </c>
      <c r="H173" s="41"/>
    </row>
    <row r="174" spans="2:8" x14ac:dyDescent="0.6">
      <c r="B174" s="50"/>
      <c r="C174" s="14"/>
      <c r="D174" s="22"/>
      <c r="E174" s="22"/>
      <c r="F174" s="38"/>
      <c r="G174" s="17" t="str">
        <f t="shared" si="4"/>
        <v/>
      </c>
      <c r="H174" s="41"/>
    </row>
    <row r="175" spans="2:8" ht="15.5" x14ac:dyDescent="0.6">
      <c r="B175" s="50" t="s">
        <v>112</v>
      </c>
      <c r="C175" s="14" t="s">
        <v>2209</v>
      </c>
      <c r="D175" s="22" t="s">
        <v>172</v>
      </c>
      <c r="E175" s="22"/>
      <c r="F175" s="38"/>
      <c r="G175" s="17">
        <f t="shared" si="4"/>
        <v>0</v>
      </c>
      <c r="H175" s="41"/>
    </row>
    <row r="176" spans="2:8" x14ac:dyDescent="0.6">
      <c r="B176" s="50"/>
      <c r="C176" s="14"/>
      <c r="D176" s="22"/>
      <c r="E176" s="22"/>
      <c r="F176" s="38"/>
      <c r="G176" s="17" t="str">
        <f t="shared" si="4"/>
        <v/>
      </c>
      <c r="H176" s="41"/>
    </row>
    <row r="177" spans="2:8" x14ac:dyDescent="0.6">
      <c r="B177" s="50" t="s">
        <v>2210</v>
      </c>
      <c r="C177" s="14" t="s">
        <v>2211</v>
      </c>
      <c r="D177" s="22"/>
      <c r="E177" s="22"/>
      <c r="F177" s="38"/>
      <c r="G177" s="17" t="str">
        <f t="shared" si="4"/>
        <v/>
      </c>
      <c r="H177" s="41"/>
    </row>
    <row r="178" spans="2:8" x14ac:dyDescent="0.6">
      <c r="B178" s="50"/>
      <c r="C178" s="14"/>
      <c r="D178" s="22"/>
      <c r="E178" s="22"/>
      <c r="F178" s="38"/>
      <c r="G178" s="17" t="str">
        <f t="shared" si="4"/>
        <v/>
      </c>
      <c r="H178" s="41"/>
    </row>
    <row r="179" spans="2:8" ht="15.5" x14ac:dyDescent="0.6">
      <c r="B179" s="50" t="s">
        <v>109</v>
      </c>
      <c r="C179" s="14" t="s">
        <v>2208</v>
      </c>
      <c r="D179" s="22" t="s">
        <v>172</v>
      </c>
      <c r="E179" s="22"/>
      <c r="F179" s="38"/>
      <c r="G179" s="17">
        <f t="shared" si="4"/>
        <v>0</v>
      </c>
      <c r="H179" s="41"/>
    </row>
    <row r="180" spans="2:8" x14ac:dyDescent="0.6">
      <c r="B180" s="50"/>
      <c r="C180" s="14"/>
      <c r="D180" s="22"/>
      <c r="E180" s="22"/>
      <c r="F180" s="38"/>
      <c r="G180" s="17" t="str">
        <f t="shared" si="4"/>
        <v/>
      </c>
      <c r="H180" s="41"/>
    </row>
    <row r="181" spans="2:8" ht="15.5" x14ac:dyDescent="0.6">
      <c r="B181" s="50" t="s">
        <v>112</v>
      </c>
      <c r="C181" s="14" t="s">
        <v>2209</v>
      </c>
      <c r="D181" s="22" t="s">
        <v>172</v>
      </c>
      <c r="E181" s="22"/>
      <c r="F181" s="38"/>
      <c r="G181" s="17">
        <f t="shared" si="4"/>
        <v>0</v>
      </c>
      <c r="H181" s="41"/>
    </row>
    <row r="182" spans="2:8" x14ac:dyDescent="0.6">
      <c r="B182" s="50"/>
      <c r="C182" s="14"/>
      <c r="D182" s="22"/>
      <c r="E182" s="22"/>
      <c r="F182" s="38"/>
      <c r="G182" s="17" t="str">
        <f t="shared" si="4"/>
        <v/>
      </c>
      <c r="H182" s="41"/>
    </row>
    <row r="183" spans="2:8" x14ac:dyDescent="0.6">
      <c r="B183" s="50" t="s">
        <v>2212</v>
      </c>
      <c r="C183" s="14" t="s">
        <v>2213</v>
      </c>
      <c r="D183" s="22"/>
      <c r="E183" s="22"/>
      <c r="F183" s="38"/>
      <c r="G183" s="17" t="str">
        <f t="shared" si="4"/>
        <v/>
      </c>
      <c r="H183" s="41"/>
    </row>
    <row r="184" spans="2:8" x14ac:dyDescent="0.6">
      <c r="B184" s="50"/>
      <c r="C184" s="14"/>
      <c r="D184" s="22"/>
      <c r="E184" s="22"/>
      <c r="F184" s="38"/>
      <c r="G184" s="17" t="str">
        <f t="shared" si="4"/>
        <v/>
      </c>
      <c r="H184" s="41"/>
    </row>
    <row r="185" spans="2:8" ht="15.5" x14ac:dyDescent="0.6">
      <c r="B185" s="50" t="s">
        <v>109</v>
      </c>
      <c r="C185" s="14" t="s">
        <v>2208</v>
      </c>
      <c r="D185" s="22" t="s">
        <v>172</v>
      </c>
      <c r="E185" s="22"/>
      <c r="F185" s="38"/>
      <c r="G185" s="17">
        <f t="shared" si="4"/>
        <v>0</v>
      </c>
      <c r="H185" s="41"/>
    </row>
    <row r="186" spans="2:8" x14ac:dyDescent="0.6">
      <c r="B186" s="50"/>
      <c r="C186" s="14"/>
      <c r="D186" s="22"/>
      <c r="E186" s="22"/>
      <c r="F186" s="38"/>
      <c r="G186" s="17" t="str">
        <f t="shared" si="4"/>
        <v/>
      </c>
      <c r="H186" s="41"/>
    </row>
    <row r="187" spans="2:8" ht="15.5" x14ac:dyDescent="0.6">
      <c r="B187" s="50" t="s">
        <v>112</v>
      </c>
      <c r="C187" s="14" t="s">
        <v>2209</v>
      </c>
      <c r="D187" s="22" t="s">
        <v>172</v>
      </c>
      <c r="E187" s="22"/>
      <c r="F187" s="38"/>
      <c r="G187" s="17">
        <f t="shared" si="4"/>
        <v>0</v>
      </c>
      <c r="H187" s="41"/>
    </row>
    <row r="188" spans="2:8" x14ac:dyDescent="0.6">
      <c r="B188" s="50"/>
      <c r="C188" s="14"/>
      <c r="D188" s="22"/>
      <c r="E188" s="22"/>
      <c r="F188" s="38"/>
      <c r="G188" s="17" t="str">
        <f t="shared" si="4"/>
        <v/>
      </c>
      <c r="H188" s="41"/>
    </row>
    <row r="189" spans="2:8" x14ac:dyDescent="0.6">
      <c r="B189" s="50" t="s">
        <v>2214</v>
      </c>
      <c r="C189" s="14" t="s">
        <v>2215</v>
      </c>
      <c r="D189" s="22"/>
      <c r="E189" s="22"/>
      <c r="F189" s="38"/>
      <c r="G189" s="17" t="str">
        <f t="shared" si="4"/>
        <v/>
      </c>
      <c r="H189" s="41"/>
    </row>
    <row r="190" spans="2:8" x14ac:dyDescent="0.6">
      <c r="B190" s="50"/>
      <c r="C190" s="14"/>
      <c r="D190" s="22"/>
      <c r="E190" s="22"/>
      <c r="F190" s="38"/>
      <c r="G190" s="17" t="str">
        <f t="shared" si="4"/>
        <v/>
      </c>
      <c r="H190" s="41"/>
    </row>
    <row r="191" spans="2:8" ht="15.5" x14ac:dyDescent="0.6">
      <c r="B191" s="50" t="s">
        <v>109</v>
      </c>
      <c r="C191" s="14" t="s">
        <v>2216</v>
      </c>
      <c r="D191" s="22" t="s">
        <v>172</v>
      </c>
      <c r="E191" s="22"/>
      <c r="F191" s="38"/>
      <c r="G191" s="17">
        <f t="shared" si="4"/>
        <v>0</v>
      </c>
      <c r="H191" s="41"/>
    </row>
    <row r="192" spans="2:8" x14ac:dyDescent="0.6">
      <c r="B192" s="50"/>
      <c r="C192" s="14"/>
      <c r="D192" s="22"/>
      <c r="E192" s="22"/>
      <c r="F192" s="38"/>
      <c r="G192" s="17" t="str">
        <f t="shared" si="4"/>
        <v/>
      </c>
      <c r="H192" s="41"/>
    </row>
    <row r="193" spans="2:8" ht="15.5" x14ac:dyDescent="0.6">
      <c r="B193" s="50" t="s">
        <v>112</v>
      </c>
      <c r="C193" s="14" t="s">
        <v>2217</v>
      </c>
      <c r="D193" s="22" t="s">
        <v>172</v>
      </c>
      <c r="E193" s="22"/>
      <c r="F193" s="38"/>
      <c r="G193" s="17">
        <f t="shared" si="4"/>
        <v>0</v>
      </c>
      <c r="H193" s="41"/>
    </row>
    <row r="194" spans="2:8" x14ac:dyDescent="0.6">
      <c r="B194" s="50"/>
      <c r="C194" s="14"/>
      <c r="D194" s="22"/>
      <c r="E194" s="22"/>
      <c r="F194" s="38"/>
      <c r="G194" s="17" t="str">
        <f t="shared" si="4"/>
        <v/>
      </c>
      <c r="H194" s="41"/>
    </row>
    <row r="195" spans="2:8" x14ac:dyDescent="0.6">
      <c r="B195" s="50"/>
      <c r="C195" s="14"/>
      <c r="D195" s="22"/>
      <c r="E195" s="22"/>
      <c r="F195" s="38"/>
      <c r="G195" s="17" t="str">
        <f t="shared" si="4"/>
        <v/>
      </c>
      <c r="H195" s="41"/>
    </row>
    <row r="196" spans="2:8" x14ac:dyDescent="0.6">
      <c r="B196" s="50"/>
      <c r="C196" s="14"/>
      <c r="D196" s="22"/>
      <c r="E196" s="22"/>
      <c r="F196" s="38"/>
      <c r="G196" s="17" t="str">
        <f t="shared" si="4"/>
        <v/>
      </c>
      <c r="H196" s="41"/>
    </row>
    <row r="197" spans="2:8" x14ac:dyDescent="0.6">
      <c r="B197" s="50"/>
      <c r="C197" s="14"/>
      <c r="D197" s="22"/>
      <c r="E197" s="22"/>
      <c r="F197" s="38"/>
      <c r="G197" s="17" t="str">
        <f t="shared" si="4"/>
        <v/>
      </c>
      <c r="H197" s="41"/>
    </row>
    <row r="198" spans="2:8" s="28" customFormat="1" ht="24.75" customHeight="1" x14ac:dyDescent="0.6">
      <c r="B198" s="93" t="str">
        <f>$B$10</f>
        <v>PSC8.8</v>
      </c>
      <c r="C198" s="30" t="s">
        <v>173</v>
      </c>
      <c r="D198" s="31"/>
      <c r="E198" s="32"/>
      <c r="F198" s="31"/>
      <c r="G198" s="33">
        <f>SUM(G139:G197)</f>
        <v>0</v>
      </c>
      <c r="H198" s="34"/>
    </row>
  </sheetData>
  <mergeCells count="18">
    <mergeCell ref="B134:F134"/>
    <mergeCell ref="G134:G137"/>
    <mergeCell ref="B135:F137"/>
    <mergeCell ref="B75:F75"/>
    <mergeCell ref="G75:G78"/>
    <mergeCell ref="B76:F78"/>
    <mergeCell ref="B131:D131"/>
    <mergeCell ref="E131:G133"/>
    <mergeCell ref="B132:D132"/>
    <mergeCell ref="B133:D133"/>
    <mergeCell ref="E1:G1"/>
    <mergeCell ref="B5:F7"/>
    <mergeCell ref="G4:G7"/>
    <mergeCell ref="B4:F4"/>
    <mergeCell ref="B72:D72"/>
    <mergeCell ref="E72:G74"/>
    <mergeCell ref="B73:D73"/>
    <mergeCell ref="B74:D74"/>
  </mergeCells>
  <phoneticPr fontId="16" type="noConversion"/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ZNT 4198/17T Standard Quotation Document Ver. 2019-09-02&amp;R&amp;"Arial,Bold"_____________________
C&amp;P   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24"/>
  <dimension ref="B1:H76"/>
  <sheetViews>
    <sheetView view="pageBreakPreview" zoomScaleNormal="125" zoomScaleSheetLayoutView="100" zoomScalePageLayoutView="125" workbookViewId="0">
      <selection activeCell="D24" sqref="D24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82"/>
      <c r="C3" s="82"/>
      <c r="D3" s="83"/>
      <c r="E3" s="83"/>
      <c r="F3" s="84"/>
      <c r="G3" s="102"/>
    </row>
    <row r="4" spans="2:8" x14ac:dyDescent="0.6">
      <c r="B4" s="376" t="s">
        <v>8</v>
      </c>
      <c r="C4" s="377"/>
      <c r="D4" s="377"/>
      <c r="E4" s="377"/>
      <c r="F4" s="377"/>
      <c r="G4" s="373" t="str">
        <f>"CHAPTER "&amp;B10</f>
        <v>CHAPTER C8.9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8" ht="12.75" customHeight="1" x14ac:dyDescent="0.6">
      <c r="B6" s="369"/>
      <c r="C6" s="370"/>
      <c r="D6" s="370"/>
      <c r="E6" s="370"/>
      <c r="F6" s="370"/>
      <c r="G6" s="374"/>
      <c r="H6" s="8"/>
    </row>
    <row r="7" spans="2:8" ht="7.5" customHeight="1" x14ac:dyDescent="0.6">
      <c r="B7" s="371"/>
      <c r="C7" s="372"/>
      <c r="D7" s="372"/>
      <c r="E7" s="372"/>
      <c r="F7" s="372"/>
      <c r="G7" s="375"/>
      <c r="H7" s="8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50"/>
      <c r="C9" s="14"/>
      <c r="D9" s="15"/>
      <c r="E9" s="15"/>
      <c r="F9" s="16"/>
      <c r="G9" s="25" t="str">
        <f t="shared" ref="G9:G40" si="0">IF(D9="","",E9*F9)</f>
        <v/>
      </c>
      <c r="H9" s="18"/>
    </row>
    <row r="10" spans="2:8" x14ac:dyDescent="0.6">
      <c r="B10" s="77" t="s">
        <v>2218</v>
      </c>
      <c r="C10" s="20" t="s">
        <v>2219</v>
      </c>
      <c r="D10" s="22"/>
      <c r="E10" s="22"/>
      <c r="F10" s="40"/>
      <c r="G10" s="25" t="str">
        <f t="shared" si="0"/>
        <v/>
      </c>
      <c r="H10" s="41"/>
    </row>
    <row r="11" spans="2:8" x14ac:dyDescent="0.6">
      <c r="B11" s="50"/>
      <c r="C11" s="14"/>
      <c r="D11" s="22"/>
      <c r="E11" s="22"/>
      <c r="F11" s="40"/>
      <c r="G11" s="25" t="str">
        <f t="shared" si="0"/>
        <v/>
      </c>
      <c r="H11" s="41"/>
    </row>
    <row r="12" spans="2:8" x14ac:dyDescent="0.6">
      <c r="B12" s="50" t="s">
        <v>2220</v>
      </c>
      <c r="C12" s="14" t="s">
        <v>2221</v>
      </c>
      <c r="D12" s="22"/>
      <c r="E12" s="22"/>
      <c r="F12" s="40"/>
      <c r="G12" s="25" t="str">
        <f t="shared" si="0"/>
        <v/>
      </c>
      <c r="H12" s="41"/>
    </row>
    <row r="13" spans="2:8" x14ac:dyDescent="0.6">
      <c r="B13" s="50"/>
      <c r="C13" s="14"/>
      <c r="D13" s="22"/>
      <c r="E13" s="22"/>
      <c r="F13" s="40"/>
      <c r="G13" s="25" t="str">
        <f t="shared" si="0"/>
        <v/>
      </c>
      <c r="H13" s="41"/>
    </row>
    <row r="14" spans="2:8" ht="26" x14ac:dyDescent="0.6">
      <c r="B14" s="50" t="s">
        <v>2222</v>
      </c>
      <c r="C14" s="14" t="s">
        <v>2223</v>
      </c>
      <c r="D14" s="22" t="s">
        <v>28</v>
      </c>
      <c r="E14" s="23"/>
      <c r="F14" s="24"/>
      <c r="G14" s="25">
        <f t="shared" si="0"/>
        <v>0</v>
      </c>
      <c r="H14" s="42"/>
    </row>
    <row r="15" spans="2:8" x14ac:dyDescent="0.6">
      <c r="B15" s="50"/>
      <c r="C15" s="14"/>
      <c r="D15" s="22"/>
      <c r="E15" s="23"/>
      <c r="F15" s="24"/>
      <c r="G15" s="25" t="str">
        <f t="shared" si="0"/>
        <v/>
      </c>
      <c r="H15" s="42"/>
    </row>
    <row r="16" spans="2:8" ht="15.5" x14ac:dyDescent="0.6">
      <c r="B16" s="50" t="s">
        <v>2224</v>
      </c>
      <c r="C16" s="14" t="s">
        <v>2225</v>
      </c>
      <c r="D16" s="22" t="s">
        <v>172</v>
      </c>
      <c r="E16" s="23"/>
      <c r="F16" s="24"/>
      <c r="G16" s="25">
        <f t="shared" si="0"/>
        <v>0</v>
      </c>
      <c r="H16" s="42"/>
    </row>
    <row r="17" spans="2:8" x14ac:dyDescent="0.6">
      <c r="B17" s="50"/>
      <c r="C17" s="14"/>
      <c r="D17" s="22"/>
      <c r="E17" s="23"/>
      <c r="F17" s="24"/>
      <c r="G17" s="25" t="str">
        <f t="shared" si="0"/>
        <v/>
      </c>
      <c r="H17" s="42"/>
    </row>
    <row r="18" spans="2:8" x14ac:dyDescent="0.6">
      <c r="B18" s="50" t="s">
        <v>2226</v>
      </c>
      <c r="C18" s="14" t="s">
        <v>2227</v>
      </c>
      <c r="D18" s="22"/>
      <c r="E18" s="23"/>
      <c r="F18" s="24"/>
      <c r="G18" s="25" t="str">
        <f t="shared" si="0"/>
        <v/>
      </c>
      <c r="H18" s="42"/>
    </row>
    <row r="19" spans="2:8" x14ac:dyDescent="0.6">
      <c r="B19" s="50"/>
      <c r="C19" s="14"/>
      <c r="D19" s="22"/>
      <c r="E19" s="23"/>
      <c r="F19" s="24"/>
      <c r="G19" s="25" t="str">
        <f t="shared" si="0"/>
        <v/>
      </c>
      <c r="H19" s="42"/>
    </row>
    <row r="20" spans="2:8" ht="15.5" x14ac:dyDescent="0.6">
      <c r="B20" s="50" t="s">
        <v>2228</v>
      </c>
      <c r="C20" s="14" t="s">
        <v>2229</v>
      </c>
      <c r="D20" s="22" t="s">
        <v>49</v>
      </c>
      <c r="E20" s="23"/>
      <c r="F20" s="40"/>
      <c r="G20" s="25">
        <f t="shared" si="0"/>
        <v>0</v>
      </c>
      <c r="H20" s="41"/>
    </row>
    <row r="21" spans="2:8" x14ac:dyDescent="0.6">
      <c r="B21" s="50"/>
      <c r="C21" s="14"/>
      <c r="D21" s="22"/>
      <c r="E21" s="23"/>
      <c r="F21" s="40"/>
      <c r="G21" s="25" t="str">
        <f t="shared" si="0"/>
        <v/>
      </c>
      <c r="H21" s="41"/>
    </row>
    <row r="22" spans="2:8" ht="28.5" x14ac:dyDescent="0.6">
      <c r="B22" s="50" t="s">
        <v>2230</v>
      </c>
      <c r="C22" s="14" t="s">
        <v>2231</v>
      </c>
      <c r="D22" s="22" t="s">
        <v>49</v>
      </c>
      <c r="E22" s="23"/>
      <c r="F22" s="43"/>
      <c r="G22" s="25">
        <f t="shared" si="0"/>
        <v>0</v>
      </c>
      <c r="H22" s="41"/>
    </row>
    <row r="23" spans="2:8" x14ac:dyDescent="0.6">
      <c r="B23" s="50"/>
      <c r="C23" s="14"/>
      <c r="D23" s="22"/>
      <c r="E23" s="23"/>
      <c r="F23" s="40"/>
      <c r="G23" s="25" t="str">
        <f t="shared" si="0"/>
        <v/>
      </c>
      <c r="H23" s="44"/>
    </row>
    <row r="24" spans="2:8" ht="15.5" x14ac:dyDescent="0.6">
      <c r="B24" s="50" t="s">
        <v>2232</v>
      </c>
      <c r="C24" s="14" t="s">
        <v>2233</v>
      </c>
      <c r="D24" s="22" t="s">
        <v>172</v>
      </c>
      <c r="E24" s="23"/>
      <c r="F24" s="45"/>
      <c r="G24" s="25">
        <f t="shared" si="0"/>
        <v>0</v>
      </c>
    </row>
    <row r="25" spans="2:8" x14ac:dyDescent="0.6">
      <c r="B25" s="50"/>
      <c r="C25" s="14"/>
      <c r="D25" s="22"/>
      <c r="E25" s="23"/>
      <c r="F25" s="45"/>
      <c r="G25" s="25" t="str">
        <f t="shared" si="0"/>
        <v/>
      </c>
    </row>
    <row r="26" spans="2:8" ht="26" x14ac:dyDescent="0.6">
      <c r="B26" s="50" t="s">
        <v>2234</v>
      </c>
      <c r="C26" s="14" t="s">
        <v>2235</v>
      </c>
      <c r="D26" s="22" t="s">
        <v>172</v>
      </c>
      <c r="E26" s="23"/>
      <c r="F26" s="38"/>
      <c r="G26" s="25">
        <f t="shared" si="0"/>
        <v>0</v>
      </c>
    </row>
    <row r="27" spans="2:8" x14ac:dyDescent="0.6">
      <c r="B27" s="50"/>
      <c r="C27" s="14"/>
      <c r="D27" s="22"/>
      <c r="E27" s="23"/>
      <c r="F27" s="45"/>
      <c r="G27" s="25" t="str">
        <f t="shared" si="0"/>
        <v/>
      </c>
    </row>
    <row r="28" spans="2:8" x14ac:dyDescent="0.6">
      <c r="B28" s="50" t="s">
        <v>2236</v>
      </c>
      <c r="C28" s="14" t="s">
        <v>2237</v>
      </c>
      <c r="D28" s="22"/>
      <c r="E28" s="23"/>
      <c r="F28" s="43"/>
      <c r="G28" s="25" t="str">
        <f t="shared" si="0"/>
        <v/>
      </c>
    </row>
    <row r="29" spans="2:8" x14ac:dyDescent="0.6">
      <c r="B29" s="50"/>
      <c r="C29" s="14"/>
      <c r="D29" s="22"/>
      <c r="E29" s="23"/>
      <c r="F29" s="45"/>
      <c r="G29" s="25" t="str">
        <f t="shared" si="0"/>
        <v/>
      </c>
    </row>
    <row r="30" spans="2:8" x14ac:dyDescent="0.6">
      <c r="B30" s="50" t="s">
        <v>2238</v>
      </c>
      <c r="C30" s="14" t="s">
        <v>2239</v>
      </c>
      <c r="D30" s="22" t="s">
        <v>28</v>
      </c>
      <c r="E30" s="23"/>
      <c r="F30" s="40"/>
      <c r="G30" s="25">
        <f t="shared" si="0"/>
        <v>0</v>
      </c>
      <c r="H30" s="41"/>
    </row>
    <row r="31" spans="2:8" x14ac:dyDescent="0.6">
      <c r="B31" s="50"/>
      <c r="C31" s="14"/>
      <c r="D31" s="22"/>
      <c r="E31" s="23"/>
      <c r="F31" s="40"/>
      <c r="G31" s="25" t="str">
        <f t="shared" si="0"/>
        <v/>
      </c>
      <c r="H31" s="41"/>
    </row>
    <row r="32" spans="2:8" ht="15.5" x14ac:dyDescent="0.6">
      <c r="B32" s="50" t="s">
        <v>2240</v>
      </c>
      <c r="C32" s="14" t="s">
        <v>2241</v>
      </c>
      <c r="D32" s="22" t="s">
        <v>172</v>
      </c>
      <c r="E32" s="23"/>
      <c r="F32" s="38"/>
      <c r="G32" s="25">
        <f t="shared" si="0"/>
        <v>0</v>
      </c>
      <c r="H32" s="42"/>
    </row>
    <row r="33" spans="2:8" x14ac:dyDescent="0.6">
      <c r="B33" s="50"/>
      <c r="C33" s="14"/>
      <c r="D33" s="22"/>
      <c r="E33" s="26"/>
      <c r="F33" s="27"/>
      <c r="G33" s="25" t="str">
        <f t="shared" si="0"/>
        <v/>
      </c>
      <c r="H33" s="18"/>
    </row>
    <row r="34" spans="2:8" s="36" customFormat="1" ht="15.5" x14ac:dyDescent="0.6">
      <c r="B34" s="50" t="s">
        <v>2242</v>
      </c>
      <c r="C34" s="14" t="s">
        <v>2243</v>
      </c>
      <c r="D34" s="22" t="s">
        <v>172</v>
      </c>
      <c r="E34" s="26"/>
      <c r="F34" s="27"/>
      <c r="G34" s="25">
        <f t="shared" si="0"/>
        <v>0</v>
      </c>
      <c r="H34" s="18"/>
    </row>
    <row r="35" spans="2:8" x14ac:dyDescent="0.6">
      <c r="B35" s="50"/>
      <c r="C35" s="14"/>
      <c r="D35" s="22"/>
      <c r="E35" s="23"/>
      <c r="F35" s="38"/>
      <c r="G35" s="25" t="str">
        <f t="shared" si="0"/>
        <v/>
      </c>
      <c r="H35" s="42"/>
    </row>
    <row r="36" spans="2:8" x14ac:dyDescent="0.6">
      <c r="B36" s="50"/>
      <c r="C36" s="14"/>
      <c r="D36" s="22"/>
      <c r="E36" s="23"/>
      <c r="F36" s="38"/>
      <c r="G36" s="25" t="str">
        <f t="shared" si="0"/>
        <v/>
      </c>
      <c r="H36" s="42"/>
    </row>
    <row r="37" spans="2:8" x14ac:dyDescent="0.6">
      <c r="B37" s="50"/>
      <c r="C37" s="14"/>
      <c r="D37" s="22"/>
      <c r="E37" s="23"/>
      <c r="F37" s="47"/>
      <c r="G37" s="25" t="str">
        <f t="shared" si="0"/>
        <v/>
      </c>
      <c r="H37" s="41"/>
    </row>
    <row r="38" spans="2:8" x14ac:dyDescent="0.6">
      <c r="B38" s="50"/>
      <c r="C38" s="14"/>
      <c r="D38" s="22"/>
      <c r="E38" s="23"/>
      <c r="F38" s="47"/>
      <c r="G38" s="25" t="str">
        <f t="shared" si="0"/>
        <v/>
      </c>
      <c r="H38" s="41"/>
    </row>
    <row r="39" spans="2:8" x14ac:dyDescent="0.6">
      <c r="B39" s="50"/>
      <c r="C39" s="14"/>
      <c r="D39" s="22"/>
      <c r="E39" s="23"/>
      <c r="F39" s="43"/>
      <c r="G39" s="25" t="str">
        <f t="shared" si="0"/>
        <v/>
      </c>
      <c r="H39" s="41"/>
    </row>
    <row r="40" spans="2:8" x14ac:dyDescent="0.6">
      <c r="B40" s="50"/>
      <c r="C40" s="14"/>
      <c r="D40" s="22"/>
      <c r="E40" s="23"/>
      <c r="F40" s="43"/>
      <c r="G40" s="25" t="str">
        <f t="shared" si="0"/>
        <v/>
      </c>
      <c r="H40" s="41"/>
    </row>
    <row r="41" spans="2:8" x14ac:dyDescent="0.6">
      <c r="B41" s="50"/>
      <c r="C41" s="14"/>
      <c r="D41" s="22"/>
      <c r="E41" s="22"/>
      <c r="F41" s="40"/>
      <c r="G41" s="25" t="str">
        <f t="shared" ref="G41:G72" si="1">IF(D41="","",E41*F41)</f>
        <v/>
      </c>
      <c r="H41" s="41"/>
    </row>
    <row r="42" spans="2:8" x14ac:dyDescent="0.6">
      <c r="B42" s="50"/>
      <c r="C42" s="14"/>
      <c r="D42" s="22"/>
      <c r="E42" s="22"/>
      <c r="F42" s="40"/>
      <c r="G42" s="25" t="str">
        <f t="shared" si="1"/>
        <v/>
      </c>
      <c r="H42" s="41"/>
    </row>
    <row r="43" spans="2:8" x14ac:dyDescent="0.6">
      <c r="B43" s="50"/>
      <c r="C43" s="14"/>
      <c r="D43" s="22"/>
      <c r="E43" s="22"/>
      <c r="F43" s="38"/>
      <c r="G43" s="25" t="str">
        <f t="shared" si="1"/>
        <v/>
      </c>
      <c r="H43" s="41"/>
    </row>
    <row r="44" spans="2:8" x14ac:dyDescent="0.6">
      <c r="B44" s="50"/>
      <c r="C44" s="14"/>
      <c r="D44" s="22"/>
      <c r="E44" s="22"/>
      <c r="F44" s="38"/>
      <c r="G44" s="25" t="str">
        <f t="shared" si="1"/>
        <v/>
      </c>
      <c r="H44" s="41"/>
    </row>
    <row r="45" spans="2:8" x14ac:dyDescent="0.6">
      <c r="B45" s="50"/>
      <c r="C45" s="14"/>
      <c r="D45" s="22"/>
      <c r="E45" s="22"/>
      <c r="F45" s="38"/>
      <c r="G45" s="25" t="str">
        <f t="shared" si="1"/>
        <v/>
      </c>
      <c r="H45" s="41"/>
    </row>
    <row r="46" spans="2:8" x14ac:dyDescent="0.6">
      <c r="B46" s="50"/>
      <c r="C46" s="14"/>
      <c r="D46" s="22"/>
      <c r="E46" s="22"/>
      <c r="F46" s="38"/>
      <c r="G46" s="25" t="str">
        <f t="shared" si="1"/>
        <v/>
      </c>
      <c r="H46" s="41"/>
    </row>
    <row r="47" spans="2:8" x14ac:dyDescent="0.6">
      <c r="B47" s="50"/>
      <c r="C47" s="14"/>
      <c r="D47" s="22"/>
      <c r="E47" s="22"/>
      <c r="F47" s="38"/>
      <c r="G47" s="25" t="str">
        <f t="shared" si="1"/>
        <v/>
      </c>
      <c r="H47" s="41"/>
    </row>
    <row r="48" spans="2:8" x14ac:dyDescent="0.6">
      <c r="B48" s="50"/>
      <c r="C48" s="14"/>
      <c r="D48" s="22"/>
      <c r="E48" s="22"/>
      <c r="F48" s="38"/>
      <c r="G48" s="25" t="str">
        <f t="shared" si="1"/>
        <v/>
      </c>
      <c r="H48" s="41"/>
    </row>
    <row r="49" spans="2:8" x14ac:dyDescent="0.6">
      <c r="B49" s="50"/>
      <c r="C49" s="14"/>
      <c r="D49" s="22"/>
      <c r="E49" s="22"/>
      <c r="F49" s="38"/>
      <c r="G49" s="25" t="str">
        <f t="shared" si="1"/>
        <v/>
      </c>
      <c r="H49" s="41"/>
    </row>
    <row r="50" spans="2:8" x14ac:dyDescent="0.6">
      <c r="B50" s="50"/>
      <c r="C50" s="14"/>
      <c r="D50" s="22"/>
      <c r="E50" s="22"/>
      <c r="F50" s="38"/>
      <c r="G50" s="25" t="str">
        <f t="shared" si="1"/>
        <v/>
      </c>
      <c r="H50" s="41"/>
    </row>
    <row r="51" spans="2:8" x14ac:dyDescent="0.6">
      <c r="B51" s="50"/>
      <c r="C51" s="14"/>
      <c r="D51" s="22"/>
      <c r="E51" s="22"/>
      <c r="F51" s="48"/>
      <c r="G51" s="25" t="str">
        <f t="shared" si="1"/>
        <v/>
      </c>
      <c r="H51" s="41"/>
    </row>
    <row r="52" spans="2:8" x14ac:dyDescent="0.6">
      <c r="B52" s="92"/>
      <c r="C52" s="14"/>
      <c r="D52" s="22"/>
      <c r="E52" s="22"/>
      <c r="F52" s="48"/>
      <c r="G52" s="25" t="str">
        <f t="shared" si="1"/>
        <v/>
      </c>
      <c r="H52" s="41"/>
    </row>
    <row r="53" spans="2:8" x14ac:dyDescent="0.6">
      <c r="B53" s="50"/>
      <c r="C53" s="14"/>
      <c r="D53" s="22"/>
      <c r="E53" s="22"/>
      <c r="F53" s="38"/>
      <c r="G53" s="25" t="str">
        <f t="shared" si="1"/>
        <v/>
      </c>
      <c r="H53" s="41"/>
    </row>
    <row r="54" spans="2:8" x14ac:dyDescent="0.6">
      <c r="B54" s="50"/>
      <c r="C54" s="14"/>
      <c r="D54" s="22"/>
      <c r="E54" s="22"/>
      <c r="F54" s="38"/>
      <c r="G54" s="25" t="str">
        <f t="shared" si="1"/>
        <v/>
      </c>
      <c r="H54" s="41"/>
    </row>
    <row r="55" spans="2:8" x14ac:dyDescent="0.6">
      <c r="B55" s="50"/>
      <c r="C55" s="14"/>
      <c r="D55" s="22"/>
      <c r="E55" s="22"/>
      <c r="F55" s="38"/>
      <c r="G55" s="25" t="str">
        <f t="shared" si="1"/>
        <v/>
      </c>
      <c r="H55" s="41"/>
    </row>
    <row r="56" spans="2:8" x14ac:dyDescent="0.6">
      <c r="B56" s="50"/>
      <c r="C56" s="14"/>
      <c r="D56" s="22"/>
      <c r="E56" s="22"/>
      <c r="F56" s="38"/>
      <c r="G56" s="25" t="str">
        <f t="shared" si="1"/>
        <v/>
      </c>
      <c r="H56" s="41"/>
    </row>
    <row r="57" spans="2:8" x14ac:dyDescent="0.6">
      <c r="B57" s="50"/>
      <c r="C57" s="14"/>
      <c r="D57" s="22"/>
      <c r="E57" s="22"/>
      <c r="F57" s="38"/>
      <c r="G57" s="25" t="str">
        <f t="shared" si="1"/>
        <v/>
      </c>
      <c r="H57" s="41"/>
    </row>
    <row r="58" spans="2:8" x14ac:dyDescent="0.6">
      <c r="B58" s="50"/>
      <c r="C58" s="14"/>
      <c r="D58" s="22"/>
      <c r="E58" s="22"/>
      <c r="F58" s="38"/>
      <c r="G58" s="25" t="str">
        <f t="shared" si="1"/>
        <v/>
      </c>
      <c r="H58" s="41"/>
    </row>
    <row r="59" spans="2:8" x14ac:dyDescent="0.6">
      <c r="B59" s="50"/>
      <c r="C59" s="14"/>
      <c r="D59" s="37"/>
      <c r="E59" s="37"/>
      <c r="F59" s="38"/>
      <c r="G59" s="25" t="str">
        <f t="shared" si="1"/>
        <v/>
      </c>
    </row>
    <row r="60" spans="2:8" x14ac:dyDescent="0.6">
      <c r="B60" s="50"/>
      <c r="C60" s="14"/>
      <c r="D60" s="22"/>
      <c r="E60" s="22"/>
      <c r="F60" s="38"/>
      <c r="G60" s="25" t="str">
        <f t="shared" si="1"/>
        <v/>
      </c>
      <c r="H60" s="41"/>
    </row>
    <row r="61" spans="2:8" x14ac:dyDescent="0.6">
      <c r="B61" s="50"/>
      <c r="C61" s="14"/>
      <c r="D61" s="37"/>
      <c r="E61" s="37"/>
      <c r="F61" s="38"/>
      <c r="G61" s="25" t="str">
        <f t="shared" si="1"/>
        <v/>
      </c>
      <c r="H61" s="49"/>
    </row>
    <row r="62" spans="2:8" x14ac:dyDescent="0.6">
      <c r="B62" s="50"/>
      <c r="C62" s="153"/>
      <c r="D62" s="37"/>
      <c r="E62" s="37"/>
      <c r="F62" s="38"/>
      <c r="G62" s="25" t="str">
        <f t="shared" si="1"/>
        <v/>
      </c>
    </row>
    <row r="63" spans="2:8" x14ac:dyDescent="0.6">
      <c r="B63" s="50"/>
      <c r="C63" s="14"/>
      <c r="D63" s="22"/>
      <c r="E63" s="22"/>
      <c r="F63" s="38"/>
      <c r="G63" s="25" t="str">
        <f t="shared" si="1"/>
        <v/>
      </c>
      <c r="H63" s="41"/>
    </row>
    <row r="64" spans="2:8" x14ac:dyDescent="0.6">
      <c r="B64" s="50"/>
      <c r="C64" s="14"/>
      <c r="D64" s="22"/>
      <c r="E64" s="22"/>
      <c r="F64" s="38"/>
      <c r="G64" s="25" t="str">
        <f t="shared" si="1"/>
        <v/>
      </c>
      <c r="H64" s="41"/>
    </row>
    <row r="65" spans="2:8" x14ac:dyDescent="0.6">
      <c r="B65" s="50"/>
      <c r="C65" s="14"/>
      <c r="D65" s="22"/>
      <c r="E65" s="22"/>
      <c r="F65" s="38"/>
      <c r="G65" s="25" t="str">
        <f t="shared" si="1"/>
        <v/>
      </c>
      <c r="H65" s="41"/>
    </row>
    <row r="66" spans="2:8" x14ac:dyDescent="0.6">
      <c r="B66" s="50"/>
      <c r="C66" s="14"/>
      <c r="D66" s="22"/>
      <c r="E66" s="22"/>
      <c r="F66" s="38"/>
      <c r="G66" s="25" t="str">
        <f t="shared" si="1"/>
        <v/>
      </c>
      <c r="H66" s="41"/>
    </row>
    <row r="67" spans="2:8" x14ac:dyDescent="0.6">
      <c r="B67" s="50"/>
      <c r="C67" s="14"/>
      <c r="D67" s="22"/>
      <c r="E67" s="22"/>
      <c r="F67" s="38"/>
      <c r="G67" s="25" t="str">
        <f t="shared" si="1"/>
        <v/>
      </c>
      <c r="H67" s="41"/>
    </row>
    <row r="68" spans="2:8" x14ac:dyDescent="0.6">
      <c r="B68" s="50"/>
      <c r="C68" s="14"/>
      <c r="D68" s="22"/>
      <c r="E68" s="22"/>
      <c r="F68" s="38"/>
      <c r="G68" s="25" t="str">
        <f t="shared" si="1"/>
        <v/>
      </c>
      <c r="H68" s="41"/>
    </row>
    <row r="69" spans="2:8" x14ac:dyDescent="0.6">
      <c r="B69" s="50"/>
      <c r="C69" s="14"/>
      <c r="D69" s="22"/>
      <c r="E69" s="22"/>
      <c r="F69" s="38"/>
      <c r="G69" s="25" t="str">
        <f t="shared" si="1"/>
        <v/>
      </c>
      <c r="H69" s="41"/>
    </row>
    <row r="70" spans="2:8" x14ac:dyDescent="0.6">
      <c r="B70" s="50"/>
      <c r="C70" s="14"/>
      <c r="D70" s="22"/>
      <c r="E70" s="22"/>
      <c r="F70" s="38"/>
      <c r="G70" s="25" t="str">
        <f t="shared" si="1"/>
        <v/>
      </c>
      <c r="H70" s="41"/>
    </row>
    <row r="71" spans="2:8" x14ac:dyDescent="0.6">
      <c r="B71" s="50"/>
      <c r="C71" s="14"/>
      <c r="D71" s="22"/>
      <c r="E71" s="22"/>
      <c r="F71" s="38"/>
      <c r="G71" s="25" t="str">
        <f t="shared" si="1"/>
        <v/>
      </c>
      <c r="H71" s="41"/>
    </row>
    <row r="72" spans="2:8" x14ac:dyDescent="0.6">
      <c r="B72" s="50"/>
      <c r="C72" s="14"/>
      <c r="D72" s="22"/>
      <c r="E72" s="22"/>
      <c r="F72" s="38"/>
      <c r="G72" s="25" t="str">
        <f t="shared" si="1"/>
        <v/>
      </c>
      <c r="H72" s="41"/>
    </row>
    <row r="73" spans="2:8" x14ac:dyDescent="0.6">
      <c r="B73" s="50"/>
      <c r="C73" s="14"/>
      <c r="D73" s="22"/>
      <c r="E73" s="22"/>
      <c r="F73" s="38"/>
      <c r="G73" s="25" t="str">
        <f t="shared" ref="G73:G74" si="2">IF(D73="","",E73*F73)</f>
        <v/>
      </c>
      <c r="H73" s="41"/>
    </row>
    <row r="74" spans="2:8" x14ac:dyDescent="0.6">
      <c r="B74" s="50"/>
      <c r="C74" s="14"/>
      <c r="D74" s="22"/>
      <c r="E74" s="22"/>
      <c r="F74" s="38"/>
      <c r="G74" s="25" t="str">
        <f t="shared" si="2"/>
        <v/>
      </c>
      <c r="H74" s="41"/>
    </row>
    <row r="75" spans="2:8" s="28" customFormat="1" ht="24.75" customHeight="1" x14ac:dyDescent="0.6">
      <c r="B75" s="93" t="str">
        <f>$B$10</f>
        <v>C8.9</v>
      </c>
      <c r="C75" s="30" t="s">
        <v>173</v>
      </c>
      <c r="D75" s="31"/>
      <c r="E75" s="32"/>
      <c r="F75" s="31"/>
      <c r="G75" s="33">
        <f>SUM(G9:G74)</f>
        <v>0</v>
      </c>
      <c r="H75" s="34"/>
    </row>
    <row r="76" spans="2:8" x14ac:dyDescent="0.6">
      <c r="B76" s="94"/>
    </row>
  </sheetData>
  <mergeCells count="4">
    <mergeCell ref="E1:G1"/>
    <mergeCell ref="B5:F7"/>
    <mergeCell ref="G4:G7"/>
    <mergeCell ref="B4:F4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ZNT 4198/17T Standard Quotation Document Ver. 2019-09-02&amp;R&amp;"Arial,Bold"_____________________
C&amp;P   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25"/>
  <dimension ref="B1:H300"/>
  <sheetViews>
    <sheetView view="pageBreakPreview" topLeftCell="A7" zoomScaleNormal="125" zoomScaleSheetLayoutView="100" zoomScalePageLayoutView="125" workbookViewId="0">
      <selection activeCell="O221" sqref="O221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82"/>
      <c r="C3" s="82"/>
      <c r="D3" s="83"/>
      <c r="E3" s="83"/>
      <c r="F3" s="84"/>
      <c r="G3" s="102"/>
    </row>
    <row r="4" spans="2:8" x14ac:dyDescent="0.6">
      <c r="B4" s="376" t="s">
        <v>8</v>
      </c>
      <c r="C4" s="377"/>
      <c r="D4" s="377"/>
      <c r="E4" s="377"/>
      <c r="F4" s="377"/>
      <c r="G4" s="373" t="str">
        <f>"CHAPTER "&amp;B10</f>
        <v>CHAPTER C9.1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8" ht="12.75" customHeight="1" x14ac:dyDescent="0.6">
      <c r="B6" s="369"/>
      <c r="C6" s="370"/>
      <c r="D6" s="370"/>
      <c r="E6" s="370"/>
      <c r="F6" s="370"/>
      <c r="G6" s="374"/>
      <c r="H6" s="8"/>
    </row>
    <row r="7" spans="2:8" ht="7.5" customHeight="1" x14ac:dyDescent="0.6">
      <c r="B7" s="371"/>
      <c r="C7" s="372"/>
      <c r="D7" s="372"/>
      <c r="E7" s="372"/>
      <c r="F7" s="372"/>
      <c r="G7" s="375"/>
      <c r="H7" s="8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13"/>
      <c r="C9" s="14"/>
      <c r="D9" s="15"/>
      <c r="E9" s="15"/>
      <c r="F9" s="16"/>
      <c r="G9" s="17" t="str">
        <f t="shared" ref="G9:G54" si="0">IF(D9="","",E9*F9)</f>
        <v/>
      </c>
      <c r="H9" s="18"/>
    </row>
    <row r="10" spans="2:8" x14ac:dyDescent="0.6">
      <c r="B10" s="77" t="s">
        <v>2244</v>
      </c>
      <c r="C10" s="20" t="s">
        <v>2245</v>
      </c>
      <c r="D10" s="22"/>
      <c r="E10" s="22"/>
      <c r="F10" s="40"/>
      <c r="G10" s="17" t="str">
        <f t="shared" si="0"/>
        <v/>
      </c>
      <c r="H10" s="41"/>
    </row>
    <row r="11" spans="2:8" x14ac:dyDescent="0.6">
      <c r="B11" s="50"/>
      <c r="C11" s="14"/>
      <c r="D11" s="22"/>
      <c r="E11" s="22"/>
      <c r="F11" s="40"/>
      <c r="G11" s="17" t="str">
        <f t="shared" si="0"/>
        <v/>
      </c>
      <c r="H11" s="41"/>
    </row>
    <row r="12" spans="2:8" x14ac:dyDescent="0.6">
      <c r="B12" s="77" t="s">
        <v>2246</v>
      </c>
      <c r="C12" s="20" t="s">
        <v>2247</v>
      </c>
      <c r="D12" s="22"/>
      <c r="E12" s="22"/>
      <c r="F12" s="40"/>
      <c r="G12" s="17" t="str">
        <f t="shared" si="0"/>
        <v/>
      </c>
      <c r="H12" s="41"/>
    </row>
    <row r="13" spans="2:8" x14ac:dyDescent="0.6">
      <c r="B13" s="50"/>
      <c r="C13" s="14"/>
      <c r="D13" s="22"/>
      <c r="E13" s="22"/>
      <c r="F13" s="40"/>
      <c r="G13" s="17" t="str">
        <f t="shared" si="0"/>
        <v/>
      </c>
      <c r="H13" s="41"/>
    </row>
    <row r="14" spans="2:8" x14ac:dyDescent="0.6">
      <c r="B14" s="50" t="s">
        <v>2248</v>
      </c>
      <c r="C14" s="14" t="s">
        <v>2249</v>
      </c>
      <c r="D14" s="22"/>
      <c r="E14" s="23"/>
      <c r="F14" s="24"/>
      <c r="G14" s="17" t="str">
        <f t="shared" si="0"/>
        <v/>
      </c>
      <c r="H14" s="42"/>
    </row>
    <row r="15" spans="2:8" x14ac:dyDescent="0.6">
      <c r="B15" s="50"/>
      <c r="C15" s="14"/>
      <c r="D15" s="22"/>
      <c r="E15" s="23"/>
      <c r="F15" s="24"/>
      <c r="G15" s="17" t="str">
        <f t="shared" si="0"/>
        <v/>
      </c>
      <c r="H15" s="42"/>
    </row>
    <row r="16" spans="2:8" ht="26" x14ac:dyDescent="0.6">
      <c r="B16" s="50" t="s">
        <v>109</v>
      </c>
      <c r="C16" s="14" t="s">
        <v>2250</v>
      </c>
      <c r="D16" s="22" t="s">
        <v>28</v>
      </c>
      <c r="E16" s="23"/>
      <c r="F16" s="24"/>
      <c r="G16" s="17">
        <f t="shared" si="0"/>
        <v>0</v>
      </c>
      <c r="H16" s="42"/>
    </row>
    <row r="17" spans="2:8" x14ac:dyDescent="0.6">
      <c r="B17" s="50"/>
      <c r="C17" s="14"/>
      <c r="D17" s="22"/>
      <c r="E17" s="23"/>
      <c r="F17" s="24"/>
      <c r="G17" s="17" t="str">
        <f t="shared" si="0"/>
        <v/>
      </c>
      <c r="H17" s="42"/>
    </row>
    <row r="18" spans="2:8" ht="26" x14ac:dyDescent="0.6">
      <c r="B18" s="50" t="s">
        <v>112</v>
      </c>
      <c r="C18" s="14" t="s">
        <v>2251</v>
      </c>
      <c r="D18" s="22" t="s">
        <v>28</v>
      </c>
      <c r="E18" s="23"/>
      <c r="F18" s="24"/>
      <c r="G18" s="17">
        <f t="shared" si="0"/>
        <v>0</v>
      </c>
      <c r="H18" s="42"/>
    </row>
    <row r="19" spans="2:8" x14ac:dyDescent="0.6">
      <c r="B19" s="50"/>
      <c r="C19" s="14"/>
      <c r="D19" s="22"/>
      <c r="E19" s="23"/>
      <c r="F19" s="24"/>
      <c r="G19" s="17" t="str">
        <f t="shared" si="0"/>
        <v/>
      </c>
      <c r="H19" s="42"/>
    </row>
    <row r="20" spans="2:8" x14ac:dyDescent="0.6">
      <c r="B20" s="50" t="s">
        <v>136</v>
      </c>
      <c r="C20" s="14" t="s">
        <v>2252</v>
      </c>
      <c r="D20" s="22" t="s">
        <v>28</v>
      </c>
      <c r="E20" s="23"/>
      <c r="F20" s="24"/>
      <c r="G20" s="17">
        <f t="shared" si="0"/>
        <v>0</v>
      </c>
      <c r="H20" s="42"/>
    </row>
    <row r="21" spans="2:8" x14ac:dyDescent="0.6">
      <c r="B21" s="50"/>
      <c r="C21" s="14"/>
      <c r="D21" s="22"/>
      <c r="E21" s="23"/>
      <c r="F21" s="24"/>
      <c r="G21" s="17" t="str">
        <f t="shared" si="0"/>
        <v/>
      </c>
      <c r="H21" s="42"/>
    </row>
    <row r="22" spans="2:8" ht="26" x14ac:dyDescent="0.6">
      <c r="B22" s="50" t="s">
        <v>116</v>
      </c>
      <c r="C22" s="14" t="s">
        <v>2253</v>
      </c>
      <c r="D22" s="22" t="s">
        <v>28</v>
      </c>
      <c r="E22" s="23"/>
      <c r="F22" s="40"/>
      <c r="G22" s="17">
        <f t="shared" si="0"/>
        <v>0</v>
      </c>
      <c r="H22" s="41"/>
    </row>
    <row r="23" spans="2:8" x14ac:dyDescent="0.6">
      <c r="B23" s="50"/>
      <c r="C23" s="14"/>
      <c r="D23" s="22"/>
      <c r="E23" s="23"/>
      <c r="F23" s="40"/>
      <c r="G23" s="17" t="str">
        <f t="shared" si="0"/>
        <v/>
      </c>
      <c r="H23" s="41"/>
    </row>
    <row r="24" spans="2:8" x14ac:dyDescent="0.6">
      <c r="B24" s="50" t="s">
        <v>118</v>
      </c>
      <c r="C24" s="14" t="s">
        <v>2254</v>
      </c>
      <c r="D24" s="22" t="s">
        <v>28</v>
      </c>
      <c r="E24" s="23"/>
      <c r="F24" s="43"/>
      <c r="G24" s="17">
        <f t="shared" si="0"/>
        <v>0</v>
      </c>
      <c r="H24" s="41"/>
    </row>
    <row r="25" spans="2:8" x14ac:dyDescent="0.6">
      <c r="B25" s="50"/>
      <c r="C25" s="14"/>
      <c r="D25" s="22"/>
      <c r="E25" s="23"/>
      <c r="F25" s="43"/>
      <c r="G25" s="17" t="str">
        <f t="shared" si="0"/>
        <v/>
      </c>
      <c r="H25" s="41"/>
    </row>
    <row r="26" spans="2:8" ht="26" x14ac:dyDescent="0.6">
      <c r="B26" s="50" t="s">
        <v>120</v>
      </c>
      <c r="C26" s="14" t="s">
        <v>2255</v>
      </c>
      <c r="D26" s="22" t="s">
        <v>28</v>
      </c>
      <c r="E26" s="23"/>
      <c r="F26" s="40"/>
      <c r="G26" s="17">
        <f t="shared" si="0"/>
        <v>0</v>
      </c>
      <c r="H26" s="44"/>
    </row>
    <row r="27" spans="2:8" x14ac:dyDescent="0.6">
      <c r="B27" s="50"/>
      <c r="C27" s="14"/>
      <c r="D27" s="22"/>
      <c r="E27" s="23"/>
      <c r="F27" s="40"/>
      <c r="G27" s="17" t="str">
        <f t="shared" si="0"/>
        <v/>
      </c>
      <c r="H27" s="44"/>
    </row>
    <row r="28" spans="2:8" ht="26" x14ac:dyDescent="0.6">
      <c r="B28" s="50" t="s">
        <v>2256</v>
      </c>
      <c r="C28" s="14" t="s">
        <v>2257</v>
      </c>
      <c r="D28" s="22" t="s">
        <v>28</v>
      </c>
      <c r="E28" s="23"/>
      <c r="F28" s="45"/>
      <c r="G28" s="17">
        <f t="shared" si="0"/>
        <v>0</v>
      </c>
    </row>
    <row r="29" spans="2:8" x14ac:dyDescent="0.6">
      <c r="B29" s="50" t="s">
        <v>2258</v>
      </c>
      <c r="C29" s="14" t="s">
        <v>2259</v>
      </c>
      <c r="D29" s="22"/>
      <c r="E29" s="23"/>
      <c r="F29" s="45"/>
      <c r="G29" s="17" t="str">
        <f t="shared" si="0"/>
        <v/>
      </c>
    </row>
    <row r="30" spans="2:8" x14ac:dyDescent="0.6">
      <c r="B30" s="50"/>
      <c r="C30" s="14"/>
      <c r="D30" s="22"/>
      <c r="E30" s="23"/>
      <c r="F30" s="45"/>
      <c r="G30" s="17" t="str">
        <f t="shared" si="0"/>
        <v/>
      </c>
    </row>
    <row r="31" spans="2:8" ht="26" x14ac:dyDescent="0.6">
      <c r="B31" s="50" t="s">
        <v>109</v>
      </c>
      <c r="C31" s="14" t="s">
        <v>2250</v>
      </c>
      <c r="D31" s="22" t="s">
        <v>28</v>
      </c>
      <c r="E31" s="23"/>
      <c r="F31" s="38"/>
      <c r="G31" s="17">
        <f t="shared" si="0"/>
        <v>0</v>
      </c>
    </row>
    <row r="32" spans="2:8" x14ac:dyDescent="0.6">
      <c r="B32" s="50"/>
      <c r="C32" s="14"/>
      <c r="D32" s="22"/>
      <c r="E32" s="23"/>
      <c r="F32" s="38"/>
      <c r="G32" s="17" t="str">
        <f t="shared" si="0"/>
        <v/>
      </c>
    </row>
    <row r="33" spans="2:8" ht="26" x14ac:dyDescent="0.6">
      <c r="B33" s="50" t="s">
        <v>112</v>
      </c>
      <c r="C33" s="14" t="s">
        <v>2260</v>
      </c>
      <c r="D33" s="22" t="s">
        <v>28</v>
      </c>
      <c r="E33" s="23"/>
      <c r="F33" s="45"/>
      <c r="G33" s="17">
        <f t="shared" si="0"/>
        <v>0</v>
      </c>
    </row>
    <row r="34" spans="2:8" x14ac:dyDescent="0.6">
      <c r="B34" s="50"/>
      <c r="C34" s="14"/>
      <c r="D34" s="22"/>
      <c r="E34" s="23"/>
      <c r="F34" s="45"/>
      <c r="G34" s="17" t="str">
        <f t="shared" si="0"/>
        <v/>
      </c>
    </row>
    <row r="35" spans="2:8" ht="26" x14ac:dyDescent="0.6">
      <c r="B35" s="50" t="s">
        <v>136</v>
      </c>
      <c r="C35" s="14" t="s">
        <v>2261</v>
      </c>
      <c r="D35" s="22" t="s">
        <v>28</v>
      </c>
      <c r="E35" s="23"/>
      <c r="F35" s="43"/>
      <c r="G35" s="17">
        <f t="shared" si="0"/>
        <v>0</v>
      </c>
    </row>
    <row r="36" spans="2:8" x14ac:dyDescent="0.6">
      <c r="B36" s="50"/>
      <c r="C36" s="14"/>
      <c r="D36" s="22"/>
      <c r="E36" s="23"/>
      <c r="F36" s="43"/>
      <c r="G36" s="17" t="str">
        <f t="shared" si="0"/>
        <v/>
      </c>
    </row>
    <row r="37" spans="2:8" x14ac:dyDescent="0.6">
      <c r="B37" s="50" t="s">
        <v>116</v>
      </c>
      <c r="C37" s="14" t="s">
        <v>2262</v>
      </c>
      <c r="D37" s="22" t="s">
        <v>28</v>
      </c>
      <c r="E37" s="23"/>
      <c r="F37" s="45"/>
      <c r="G37" s="17">
        <f t="shared" si="0"/>
        <v>0</v>
      </c>
    </row>
    <row r="38" spans="2:8" x14ac:dyDescent="0.6">
      <c r="B38" s="50"/>
      <c r="C38" s="14"/>
      <c r="D38" s="22"/>
      <c r="E38" s="23"/>
      <c r="F38" s="45"/>
      <c r="G38" s="17" t="str">
        <f t="shared" si="0"/>
        <v/>
      </c>
    </row>
    <row r="39" spans="2:8" ht="26" x14ac:dyDescent="0.6">
      <c r="B39" s="50" t="s">
        <v>2256</v>
      </c>
      <c r="C39" s="14" t="s">
        <v>2257</v>
      </c>
      <c r="D39" s="22" t="s">
        <v>28</v>
      </c>
      <c r="E39" s="23"/>
      <c r="F39" s="38"/>
      <c r="G39" s="17">
        <f t="shared" si="0"/>
        <v>0</v>
      </c>
      <c r="H39" s="42"/>
    </row>
    <row r="40" spans="2:8" x14ac:dyDescent="0.6">
      <c r="B40" s="50"/>
      <c r="C40" s="14"/>
      <c r="D40" s="22"/>
      <c r="E40" s="26"/>
      <c r="F40" s="27"/>
      <c r="G40" s="17" t="str">
        <f t="shared" si="0"/>
        <v/>
      </c>
      <c r="H40" s="18"/>
    </row>
    <row r="41" spans="2:8" s="36" customFormat="1" x14ac:dyDescent="0.6">
      <c r="B41" s="50" t="s">
        <v>2263</v>
      </c>
      <c r="C41" s="14" t="s">
        <v>2264</v>
      </c>
      <c r="D41" s="15"/>
      <c r="E41" s="26"/>
      <c r="F41" s="27"/>
      <c r="G41" s="17" t="str">
        <f t="shared" si="0"/>
        <v/>
      </c>
      <c r="H41" s="18"/>
    </row>
    <row r="42" spans="2:8" x14ac:dyDescent="0.6">
      <c r="B42" s="50"/>
      <c r="C42" s="14"/>
      <c r="D42" s="22"/>
      <c r="E42" s="23"/>
      <c r="F42" s="38"/>
      <c r="G42" s="17" t="str">
        <f t="shared" si="0"/>
        <v/>
      </c>
      <c r="H42" s="42"/>
    </row>
    <row r="43" spans="2:8" ht="26" x14ac:dyDescent="0.6">
      <c r="B43" s="50" t="s">
        <v>2265</v>
      </c>
      <c r="C43" s="14" t="s">
        <v>2266</v>
      </c>
      <c r="D43" s="22" t="s">
        <v>172</v>
      </c>
      <c r="E43" s="23"/>
      <c r="F43" s="38"/>
      <c r="G43" s="17">
        <f t="shared" si="0"/>
        <v>0</v>
      </c>
      <c r="H43" s="42"/>
    </row>
    <row r="44" spans="2:8" x14ac:dyDescent="0.6">
      <c r="B44" s="50"/>
      <c r="C44" s="14"/>
      <c r="D44" s="22"/>
      <c r="E44" s="23"/>
      <c r="F44" s="38"/>
      <c r="G44" s="17" t="str">
        <f t="shared" si="0"/>
        <v/>
      </c>
      <c r="H44" s="42"/>
    </row>
    <row r="45" spans="2:8" ht="26" x14ac:dyDescent="0.6">
      <c r="B45" s="50" t="s">
        <v>2267</v>
      </c>
      <c r="C45" s="14" t="s">
        <v>2268</v>
      </c>
      <c r="D45" s="22" t="s">
        <v>172</v>
      </c>
      <c r="E45" s="23"/>
      <c r="F45" s="47"/>
      <c r="G45" s="17">
        <f t="shared" si="0"/>
        <v>0</v>
      </c>
      <c r="H45" s="41"/>
    </row>
    <row r="46" spans="2:8" x14ac:dyDescent="0.6">
      <c r="B46" s="50"/>
      <c r="C46" s="14"/>
      <c r="D46" s="22"/>
      <c r="E46" s="23"/>
      <c r="F46" s="47"/>
      <c r="G46" s="17" t="str">
        <f t="shared" si="0"/>
        <v/>
      </c>
      <c r="H46" s="41"/>
    </row>
    <row r="47" spans="2:8" x14ac:dyDescent="0.6">
      <c r="B47" s="50" t="s">
        <v>2269</v>
      </c>
      <c r="C47" s="14" t="s">
        <v>2270</v>
      </c>
      <c r="D47" s="22"/>
      <c r="E47" s="23"/>
      <c r="F47" s="43"/>
      <c r="G47" s="17" t="str">
        <f t="shared" si="0"/>
        <v/>
      </c>
      <c r="H47" s="41"/>
    </row>
    <row r="48" spans="2:8" x14ac:dyDescent="0.6">
      <c r="B48" s="50"/>
      <c r="C48" s="14"/>
      <c r="D48" s="22"/>
      <c r="E48" s="23"/>
      <c r="F48" s="43"/>
      <c r="G48" s="17" t="str">
        <f t="shared" si="0"/>
        <v/>
      </c>
      <c r="H48" s="41"/>
    </row>
    <row r="49" spans="2:8" ht="26" x14ac:dyDescent="0.6">
      <c r="B49" s="50" t="s">
        <v>2271</v>
      </c>
      <c r="C49" s="14" t="s">
        <v>2272</v>
      </c>
      <c r="D49" s="22" t="s">
        <v>1240</v>
      </c>
      <c r="E49" s="22"/>
      <c r="F49" s="40"/>
      <c r="G49" s="17">
        <f t="shared" si="0"/>
        <v>0</v>
      </c>
      <c r="H49" s="41"/>
    </row>
    <row r="50" spans="2:8" x14ac:dyDescent="0.6">
      <c r="B50" s="50"/>
      <c r="C50" s="14"/>
      <c r="D50" s="22"/>
      <c r="E50" s="22"/>
      <c r="F50" s="40"/>
      <c r="G50" s="17" t="str">
        <f t="shared" si="0"/>
        <v/>
      </c>
      <c r="H50" s="41"/>
    </row>
    <row r="51" spans="2:8" ht="26" x14ac:dyDescent="0.6">
      <c r="B51" s="50" t="s">
        <v>2273</v>
      </c>
      <c r="C51" s="14" t="s">
        <v>2274</v>
      </c>
      <c r="D51" s="22" t="s">
        <v>1240</v>
      </c>
      <c r="E51" s="22"/>
      <c r="F51" s="40"/>
      <c r="G51" s="17">
        <f t="shared" si="0"/>
        <v>0</v>
      </c>
      <c r="H51" s="41"/>
    </row>
    <row r="52" spans="2:8" ht="26" x14ac:dyDescent="0.6">
      <c r="B52" s="50" t="s">
        <v>2275</v>
      </c>
      <c r="C52" s="14" t="s">
        <v>2276</v>
      </c>
      <c r="D52" s="22" t="s">
        <v>1240</v>
      </c>
      <c r="E52" s="22"/>
      <c r="F52" s="38"/>
      <c r="G52" s="17">
        <f t="shared" si="0"/>
        <v>0</v>
      </c>
      <c r="H52" s="41"/>
    </row>
    <row r="53" spans="2:8" x14ac:dyDescent="0.6">
      <c r="B53" s="50"/>
      <c r="C53" s="14"/>
      <c r="D53" s="22"/>
      <c r="E53" s="22"/>
      <c r="F53" s="38"/>
      <c r="G53" s="17" t="str">
        <f t="shared" si="0"/>
        <v/>
      </c>
      <c r="H53" s="41"/>
    </row>
    <row r="54" spans="2:8" ht="39" x14ac:dyDescent="0.6">
      <c r="B54" s="50" t="s">
        <v>2277</v>
      </c>
      <c r="C54" s="14" t="s">
        <v>2278</v>
      </c>
      <c r="D54" s="22" t="s">
        <v>1240</v>
      </c>
      <c r="E54" s="22"/>
      <c r="F54" s="38"/>
      <c r="G54" s="17">
        <f t="shared" si="0"/>
        <v>0</v>
      </c>
      <c r="H54" s="41"/>
    </row>
    <row r="55" spans="2:8" x14ac:dyDescent="0.6">
      <c r="B55" s="50"/>
      <c r="C55" s="14"/>
      <c r="D55" s="22"/>
      <c r="E55" s="22"/>
      <c r="F55" s="38"/>
      <c r="G55" s="17"/>
      <c r="H55" s="41"/>
    </row>
    <row r="56" spans="2:8" x14ac:dyDescent="0.6">
      <c r="B56" s="50" t="s">
        <v>2279</v>
      </c>
      <c r="C56" s="14" t="s">
        <v>2280</v>
      </c>
      <c r="D56" s="22"/>
      <c r="E56" s="22"/>
      <c r="F56" s="38"/>
      <c r="G56" s="17" t="str">
        <f>IF(D56="","",E56*F56)</f>
        <v/>
      </c>
      <c r="H56" s="41"/>
    </row>
    <row r="57" spans="2:8" x14ac:dyDescent="0.6">
      <c r="B57" s="50"/>
      <c r="C57" s="14"/>
      <c r="D57" s="22"/>
      <c r="E57" s="22"/>
      <c r="F57" s="38"/>
      <c r="G57" s="17" t="str">
        <f>IF(D57="","",E57*F57)</f>
        <v/>
      </c>
      <c r="H57" s="41"/>
    </row>
    <row r="58" spans="2:8" x14ac:dyDescent="0.6">
      <c r="B58" s="50" t="s">
        <v>2281</v>
      </c>
      <c r="C58" s="14" t="s">
        <v>2282</v>
      </c>
      <c r="D58" s="22"/>
      <c r="E58" s="22"/>
      <c r="F58" s="38"/>
      <c r="G58" s="17" t="str">
        <f>IF(D58="","",E58*F58)</f>
        <v/>
      </c>
      <c r="H58" s="41"/>
    </row>
    <row r="59" spans="2:8" x14ac:dyDescent="0.6">
      <c r="B59" s="50"/>
      <c r="C59" s="14"/>
      <c r="D59" s="22"/>
      <c r="E59" s="22"/>
      <c r="F59" s="38"/>
      <c r="G59" s="17" t="str">
        <f>IF(D59="","",E59*F59)</f>
        <v/>
      </c>
      <c r="H59" s="41"/>
    </row>
    <row r="60" spans="2:8" ht="39" x14ac:dyDescent="0.6">
      <c r="B60" s="50" t="s">
        <v>109</v>
      </c>
      <c r="C60" s="14" t="s">
        <v>2283</v>
      </c>
      <c r="D60" s="22" t="s">
        <v>172</v>
      </c>
      <c r="E60" s="22"/>
      <c r="F60" s="38"/>
      <c r="G60" s="17">
        <f>IF(D60="","",E60*F60)</f>
        <v>0</v>
      </c>
      <c r="H60" s="41"/>
    </row>
    <row r="61" spans="2:8" x14ac:dyDescent="0.6">
      <c r="B61" s="50"/>
      <c r="C61" s="14"/>
      <c r="D61" s="22"/>
      <c r="E61" s="22"/>
      <c r="F61" s="38"/>
      <c r="G61" s="17"/>
      <c r="H61" s="41"/>
    </row>
    <row r="62" spans="2:8" s="28" customFormat="1" ht="19.5" customHeight="1" x14ac:dyDescent="0.6">
      <c r="B62" s="154" t="str">
        <f>$B$10</f>
        <v>C9.1</v>
      </c>
      <c r="C62" s="30" t="s">
        <v>78</v>
      </c>
      <c r="D62" s="31"/>
      <c r="E62" s="32"/>
      <c r="F62" s="31"/>
      <c r="G62" s="33">
        <f>SUM(G9:G61)</f>
        <v>0</v>
      </c>
      <c r="H62" s="34"/>
    </row>
    <row r="63" spans="2:8" x14ac:dyDescent="0.6">
      <c r="B63" s="367" t="str">
        <f>Client1</f>
        <v>Province of KwaZulu-Natal</v>
      </c>
      <c r="C63" s="367"/>
      <c r="D63" s="367"/>
      <c r="E63" s="365" t="str">
        <f>"Contract No. "&amp;ContractNo</f>
        <v>Contract No. ZNB00904/00000/00/HOD/INF/21/T</v>
      </c>
      <c r="F63" s="365"/>
      <c r="G63" s="365"/>
    </row>
    <row r="64" spans="2:8" x14ac:dyDescent="0.6">
      <c r="B64" s="367" t="str">
        <f>Client2</f>
        <v>Department of Transport</v>
      </c>
      <c r="C64" s="367"/>
      <c r="D64" s="367"/>
      <c r="E64" s="365"/>
      <c r="F64" s="365"/>
      <c r="G64" s="365"/>
    </row>
    <row r="65" spans="2:8" x14ac:dyDescent="0.6">
      <c r="B65" s="368"/>
      <c r="C65" s="368"/>
      <c r="D65" s="368"/>
      <c r="E65" s="366"/>
      <c r="F65" s="366"/>
      <c r="G65" s="366"/>
    </row>
    <row r="66" spans="2:8" x14ac:dyDescent="0.6">
      <c r="B66" s="376" t="s">
        <v>8</v>
      </c>
      <c r="C66" s="377"/>
      <c r="D66" s="377"/>
      <c r="E66" s="377"/>
      <c r="F66" s="377"/>
      <c r="G66" s="378" t="str">
        <f>$G$4</f>
        <v>CHAPTER C9.1</v>
      </c>
      <c r="H66" s="6"/>
    </row>
    <row r="67" spans="2:8" x14ac:dyDescent="0.6">
      <c r="B67" s="369" t="str">
        <f>ContractDescription</f>
        <v>THE CONSTRUCTION OF THE LOVU RIVER PEDESTRIAN BRIDGE NO.3383 IN THE DURBAN REGION</v>
      </c>
      <c r="C67" s="370"/>
      <c r="D67" s="370"/>
      <c r="E67" s="370"/>
      <c r="F67" s="370"/>
      <c r="G67" s="365"/>
      <c r="H67" s="8"/>
    </row>
    <row r="68" spans="2:8" x14ac:dyDescent="0.6">
      <c r="B68" s="369"/>
      <c r="C68" s="370"/>
      <c r="D68" s="370"/>
      <c r="E68" s="370"/>
      <c r="F68" s="370"/>
      <c r="G68" s="365"/>
      <c r="H68" s="8"/>
    </row>
    <row r="69" spans="2:8" x14ac:dyDescent="0.6">
      <c r="B69" s="371"/>
      <c r="C69" s="372"/>
      <c r="D69" s="372"/>
      <c r="E69" s="372"/>
      <c r="F69" s="372"/>
      <c r="G69" s="366"/>
      <c r="H69" s="8"/>
    </row>
    <row r="70" spans="2:8" s="9" customFormat="1" ht="24.95" customHeight="1" x14ac:dyDescent="0.6">
      <c r="B70" s="79" t="s">
        <v>9</v>
      </c>
      <c r="C70" s="11" t="s">
        <v>10</v>
      </c>
      <c r="D70" s="11" t="s">
        <v>11</v>
      </c>
      <c r="E70" s="11" t="s">
        <v>12</v>
      </c>
      <c r="F70" s="11" t="s">
        <v>13</v>
      </c>
      <c r="G70" s="11" t="s">
        <v>14</v>
      </c>
      <c r="H70" s="12"/>
    </row>
    <row r="71" spans="2:8" s="28" customFormat="1" ht="19.5" customHeight="1" x14ac:dyDescent="0.6">
      <c r="B71" s="85"/>
      <c r="C71" s="30" t="s">
        <v>79</v>
      </c>
      <c r="D71" s="31"/>
      <c r="E71" s="32"/>
      <c r="F71" s="31"/>
      <c r="G71" s="33">
        <f>G62</f>
        <v>0</v>
      </c>
      <c r="H71" s="34"/>
    </row>
    <row r="72" spans="2:8" x14ac:dyDescent="0.6">
      <c r="B72" s="50"/>
      <c r="C72" s="14"/>
      <c r="D72" s="22"/>
      <c r="E72" s="22"/>
      <c r="F72" s="38"/>
      <c r="G72" s="17"/>
      <c r="H72" s="41"/>
    </row>
    <row r="73" spans="2:8" ht="39" x14ac:dyDescent="0.6">
      <c r="B73" s="50" t="s">
        <v>112</v>
      </c>
      <c r="C73" s="14" t="s">
        <v>2284</v>
      </c>
      <c r="D73" s="22" t="s">
        <v>172</v>
      </c>
      <c r="E73" s="22"/>
      <c r="F73" s="48"/>
      <c r="G73" s="17">
        <f t="shared" ref="G73:G91" si="1">IF(D73="","",E73*F73)</f>
        <v>0</v>
      </c>
      <c r="H73" s="41"/>
    </row>
    <row r="74" spans="2:8" x14ac:dyDescent="0.6">
      <c r="B74" s="50"/>
      <c r="C74" s="14"/>
      <c r="D74" s="22"/>
      <c r="E74" s="22"/>
      <c r="F74" s="48"/>
      <c r="G74" s="17" t="str">
        <f t="shared" si="1"/>
        <v/>
      </c>
      <c r="H74" s="41"/>
    </row>
    <row r="75" spans="2:8" ht="39" x14ac:dyDescent="0.6">
      <c r="B75" s="50" t="s">
        <v>136</v>
      </c>
      <c r="C75" s="14" t="s">
        <v>2285</v>
      </c>
      <c r="D75" s="22" t="s">
        <v>172</v>
      </c>
      <c r="E75" s="22"/>
      <c r="F75" s="48"/>
      <c r="G75" s="17">
        <f t="shared" si="1"/>
        <v>0</v>
      </c>
      <c r="H75" s="41"/>
    </row>
    <row r="76" spans="2:8" x14ac:dyDescent="0.6">
      <c r="B76" s="50"/>
      <c r="C76" s="14"/>
      <c r="D76" s="22"/>
      <c r="E76" s="22"/>
      <c r="F76" s="48"/>
      <c r="G76" s="17" t="str">
        <f t="shared" si="1"/>
        <v/>
      </c>
      <c r="H76" s="41"/>
    </row>
    <row r="77" spans="2:8" ht="52" x14ac:dyDescent="0.6">
      <c r="B77" s="50" t="s">
        <v>116</v>
      </c>
      <c r="C77" s="14" t="s">
        <v>2286</v>
      </c>
      <c r="D77" s="22" t="s">
        <v>172</v>
      </c>
      <c r="E77" s="22"/>
      <c r="F77" s="38"/>
      <c r="G77" s="17">
        <f t="shared" si="1"/>
        <v>0</v>
      </c>
      <c r="H77" s="41"/>
    </row>
    <row r="78" spans="2:8" x14ac:dyDescent="0.6">
      <c r="B78" s="50"/>
      <c r="C78" s="14"/>
      <c r="D78" s="22"/>
      <c r="E78" s="22"/>
      <c r="F78" s="38"/>
      <c r="G78" s="17" t="str">
        <f t="shared" si="1"/>
        <v/>
      </c>
      <c r="H78" s="41"/>
    </row>
    <row r="79" spans="2:8" ht="39" x14ac:dyDescent="0.6">
      <c r="B79" s="50" t="s">
        <v>118</v>
      </c>
      <c r="C79" s="14" t="s">
        <v>2287</v>
      </c>
      <c r="D79" s="22" t="s">
        <v>172</v>
      </c>
      <c r="E79" s="22"/>
      <c r="F79" s="38"/>
      <c r="G79" s="17">
        <f t="shared" si="1"/>
        <v>0</v>
      </c>
      <c r="H79" s="41"/>
    </row>
    <row r="80" spans="2:8" x14ac:dyDescent="0.6">
      <c r="B80" s="50"/>
      <c r="C80" s="14"/>
      <c r="D80" s="22"/>
      <c r="E80" s="22"/>
      <c r="F80" s="38"/>
      <c r="G80" s="17" t="str">
        <f t="shared" si="1"/>
        <v/>
      </c>
      <c r="H80" s="41"/>
    </row>
    <row r="81" spans="2:8" x14ac:dyDescent="0.6">
      <c r="B81" s="50" t="s">
        <v>2288</v>
      </c>
      <c r="C81" s="14" t="s">
        <v>2289</v>
      </c>
      <c r="D81" s="22"/>
      <c r="E81" s="22"/>
      <c r="F81" s="38"/>
      <c r="G81" s="17" t="str">
        <f t="shared" si="1"/>
        <v/>
      </c>
      <c r="H81" s="41"/>
    </row>
    <row r="82" spans="2:8" x14ac:dyDescent="0.6">
      <c r="B82" s="50"/>
      <c r="C82" s="14"/>
      <c r="D82" s="22"/>
      <c r="E82" s="22"/>
      <c r="F82" s="38"/>
      <c r="G82" s="17" t="str">
        <f t="shared" si="1"/>
        <v/>
      </c>
      <c r="H82" s="41"/>
    </row>
    <row r="83" spans="2:8" ht="39" x14ac:dyDescent="0.6">
      <c r="B83" s="50" t="s">
        <v>109</v>
      </c>
      <c r="C83" s="14" t="s">
        <v>2283</v>
      </c>
      <c r="D83" s="22" t="s">
        <v>59</v>
      </c>
      <c r="E83" s="22"/>
      <c r="F83" s="38"/>
      <c r="G83" s="17">
        <f t="shared" si="1"/>
        <v>0</v>
      </c>
      <c r="H83" s="41"/>
    </row>
    <row r="84" spans="2:8" x14ac:dyDescent="0.6">
      <c r="B84" s="50"/>
      <c r="C84" s="14"/>
      <c r="D84" s="22"/>
      <c r="E84" s="22"/>
      <c r="F84" s="38"/>
      <c r="G84" s="17" t="str">
        <f t="shared" si="1"/>
        <v/>
      </c>
      <c r="H84" s="41"/>
    </row>
    <row r="85" spans="2:8" ht="39" x14ac:dyDescent="0.6">
      <c r="B85" s="50" t="s">
        <v>112</v>
      </c>
      <c r="C85" s="14" t="s">
        <v>2284</v>
      </c>
      <c r="D85" s="37" t="s">
        <v>59</v>
      </c>
      <c r="E85" s="37"/>
      <c r="F85" s="38"/>
      <c r="G85" s="17">
        <f t="shared" si="1"/>
        <v>0</v>
      </c>
    </row>
    <row r="86" spans="2:8" x14ac:dyDescent="0.6">
      <c r="B86" s="50"/>
      <c r="C86" s="14"/>
      <c r="D86" s="37"/>
      <c r="E86" s="37"/>
      <c r="F86" s="38"/>
      <c r="G86" s="17" t="str">
        <f t="shared" si="1"/>
        <v/>
      </c>
    </row>
    <row r="87" spans="2:8" ht="39" x14ac:dyDescent="0.6">
      <c r="B87" s="50" t="s">
        <v>136</v>
      </c>
      <c r="C87" s="14" t="s">
        <v>2285</v>
      </c>
      <c r="D87" s="22" t="s">
        <v>59</v>
      </c>
      <c r="E87" s="22"/>
      <c r="F87" s="38"/>
      <c r="G87" s="17">
        <f t="shared" si="1"/>
        <v>0</v>
      </c>
      <c r="H87" s="41"/>
    </row>
    <row r="88" spans="2:8" x14ac:dyDescent="0.6">
      <c r="B88" s="50"/>
      <c r="C88" s="14"/>
      <c r="D88" s="22"/>
      <c r="E88" s="22"/>
      <c r="F88" s="38"/>
      <c r="G88" s="17" t="str">
        <f t="shared" si="1"/>
        <v/>
      </c>
      <c r="H88" s="41"/>
    </row>
    <row r="89" spans="2:8" ht="52" x14ac:dyDescent="0.6">
      <c r="B89" s="50" t="s">
        <v>116</v>
      </c>
      <c r="C89" s="14" t="s">
        <v>2286</v>
      </c>
      <c r="D89" s="37" t="s">
        <v>59</v>
      </c>
      <c r="E89" s="37"/>
      <c r="F89" s="38"/>
      <c r="G89" s="17">
        <f t="shared" si="1"/>
        <v>0</v>
      </c>
      <c r="H89" s="49"/>
    </row>
    <row r="90" spans="2:8" x14ac:dyDescent="0.6">
      <c r="B90" s="50"/>
      <c r="C90" s="14"/>
      <c r="D90" s="37"/>
      <c r="E90" s="37"/>
      <c r="F90" s="38"/>
      <c r="G90" s="17" t="str">
        <f t="shared" si="1"/>
        <v/>
      </c>
      <c r="H90" s="49"/>
    </row>
    <row r="91" spans="2:8" ht="52" x14ac:dyDescent="0.6">
      <c r="B91" s="50" t="s">
        <v>118</v>
      </c>
      <c r="C91" s="14" t="s">
        <v>2290</v>
      </c>
      <c r="D91" s="37" t="s">
        <v>59</v>
      </c>
      <c r="E91" s="37"/>
      <c r="F91" s="38"/>
      <c r="G91" s="17">
        <f t="shared" si="1"/>
        <v>0</v>
      </c>
    </row>
    <row r="92" spans="2:8" x14ac:dyDescent="0.6">
      <c r="B92" s="50"/>
      <c r="C92" s="14"/>
      <c r="D92" s="37"/>
      <c r="E92" s="37"/>
      <c r="F92" s="38"/>
      <c r="G92" s="17"/>
    </row>
    <row r="93" spans="2:8" x14ac:dyDescent="0.6">
      <c r="B93" s="50" t="s">
        <v>2291</v>
      </c>
      <c r="C93" s="14" t="s">
        <v>2292</v>
      </c>
      <c r="D93" s="22"/>
      <c r="E93" s="22"/>
      <c r="F93" s="38"/>
      <c r="G93" s="17" t="str">
        <f t="shared" ref="G93:G99" si="2">IF(D93="","",E93*F93)</f>
        <v/>
      </c>
    </row>
    <row r="94" spans="2:8" x14ac:dyDescent="0.6">
      <c r="B94" s="50"/>
      <c r="C94" s="14"/>
      <c r="D94" s="22"/>
      <c r="E94" s="22"/>
      <c r="F94" s="38"/>
      <c r="G94" s="17" t="str">
        <f t="shared" si="2"/>
        <v/>
      </c>
    </row>
    <row r="95" spans="2:8" x14ac:dyDescent="0.6">
      <c r="B95" s="50" t="s">
        <v>2293</v>
      </c>
      <c r="C95" s="14" t="s">
        <v>2282</v>
      </c>
      <c r="D95" s="22"/>
      <c r="E95" s="22"/>
      <c r="F95" s="38"/>
      <c r="G95" s="17" t="str">
        <f t="shared" si="2"/>
        <v/>
      </c>
    </row>
    <row r="96" spans="2:8" x14ac:dyDescent="0.6">
      <c r="B96" s="50"/>
      <c r="C96" s="14"/>
      <c r="D96" s="22"/>
      <c r="E96" s="22"/>
      <c r="F96" s="38"/>
      <c r="G96" s="17" t="str">
        <f t="shared" si="2"/>
        <v/>
      </c>
    </row>
    <row r="97" spans="2:8" ht="39" x14ac:dyDescent="0.6">
      <c r="B97" s="50" t="s">
        <v>109</v>
      </c>
      <c r="C97" s="14" t="s">
        <v>2283</v>
      </c>
      <c r="D97" s="22" t="s">
        <v>172</v>
      </c>
      <c r="E97" s="22"/>
      <c r="F97" s="38"/>
      <c r="G97" s="17">
        <f t="shared" si="2"/>
        <v>0</v>
      </c>
    </row>
    <row r="98" spans="2:8" x14ac:dyDescent="0.6">
      <c r="B98" s="50"/>
      <c r="C98" s="14"/>
      <c r="D98" s="22"/>
      <c r="E98" s="22"/>
      <c r="F98" s="38"/>
      <c r="G98" s="17" t="str">
        <f t="shared" si="2"/>
        <v/>
      </c>
    </row>
    <row r="99" spans="2:8" ht="26" x14ac:dyDescent="0.6">
      <c r="B99" s="50" t="s">
        <v>112</v>
      </c>
      <c r="C99" s="14" t="s">
        <v>2294</v>
      </c>
      <c r="D99" s="22" t="s">
        <v>172</v>
      </c>
      <c r="E99" s="22"/>
      <c r="F99" s="38"/>
      <c r="G99" s="17">
        <f t="shared" si="2"/>
        <v>0</v>
      </c>
    </row>
    <row r="100" spans="2:8" x14ac:dyDescent="0.6">
      <c r="B100" s="50"/>
      <c r="C100" s="14"/>
      <c r="D100" s="37"/>
      <c r="E100" s="37"/>
      <c r="F100" s="38"/>
      <c r="G100" s="17"/>
    </row>
    <row r="101" spans="2:8" ht="26" x14ac:dyDescent="0.6">
      <c r="B101" s="50" t="s">
        <v>136</v>
      </c>
      <c r="C101" s="14" t="s">
        <v>2295</v>
      </c>
      <c r="D101" s="22" t="s">
        <v>172</v>
      </c>
      <c r="E101" s="22"/>
      <c r="F101" s="38"/>
      <c r="G101" s="17">
        <f>IF(D101="","",E101*F101)</f>
        <v>0</v>
      </c>
    </row>
    <row r="102" spans="2:8" x14ac:dyDescent="0.6">
      <c r="B102" s="50"/>
      <c r="C102" s="14"/>
      <c r="D102" s="22"/>
      <c r="E102" s="22"/>
      <c r="F102" s="38"/>
      <c r="G102" s="17" t="str">
        <f>IF(D102="","",E102*F102)</f>
        <v/>
      </c>
    </row>
    <row r="103" spans="2:8" ht="26" x14ac:dyDescent="0.6">
      <c r="B103" s="50" t="s">
        <v>116</v>
      </c>
      <c r="C103" s="14" t="s">
        <v>2296</v>
      </c>
      <c r="D103" s="22" t="s">
        <v>172</v>
      </c>
      <c r="E103" s="22"/>
      <c r="F103" s="38"/>
      <c r="G103" s="17">
        <f>IF(D103="","",E103*F103)</f>
        <v>0</v>
      </c>
    </row>
    <row r="104" spans="2:8" x14ac:dyDescent="0.6">
      <c r="B104" s="50"/>
      <c r="C104" s="14"/>
      <c r="D104" s="37"/>
      <c r="E104" s="37"/>
      <c r="F104" s="38"/>
      <c r="G104" s="17"/>
    </row>
    <row r="105" spans="2:8" ht="39" x14ac:dyDescent="0.6">
      <c r="B105" s="50" t="s">
        <v>118</v>
      </c>
      <c r="C105" s="14" t="s">
        <v>2285</v>
      </c>
      <c r="D105" s="22" t="s">
        <v>172</v>
      </c>
      <c r="E105" s="22"/>
      <c r="F105" s="38"/>
      <c r="G105" s="17">
        <f>IF(D105="","",E105*F105)</f>
        <v>0</v>
      </c>
    </row>
    <row r="106" spans="2:8" x14ac:dyDescent="0.6">
      <c r="B106" s="50"/>
      <c r="C106" s="14"/>
      <c r="D106" s="22"/>
      <c r="E106" s="22"/>
      <c r="F106" s="38"/>
      <c r="G106" s="17" t="str">
        <f>IF(D106="","",E106*F106)</f>
        <v/>
      </c>
    </row>
    <row r="107" spans="2:8" ht="39" x14ac:dyDescent="0.6">
      <c r="B107" s="50" t="s">
        <v>120</v>
      </c>
      <c r="C107" s="14" t="s">
        <v>2297</v>
      </c>
      <c r="D107" s="22" t="s">
        <v>172</v>
      </c>
      <c r="E107" s="22"/>
      <c r="F107" s="38"/>
      <c r="G107" s="17">
        <f>IF(D107="","",E107*F107)</f>
        <v>0</v>
      </c>
    </row>
    <row r="108" spans="2:8" x14ac:dyDescent="0.6">
      <c r="B108" s="50"/>
      <c r="C108" s="14"/>
      <c r="D108" s="37"/>
      <c r="E108" s="37"/>
      <c r="F108" s="38"/>
      <c r="G108" s="17"/>
    </row>
    <row r="109" spans="2:8" x14ac:dyDescent="0.6">
      <c r="B109" s="50"/>
      <c r="C109" s="14"/>
      <c r="D109" s="22"/>
      <c r="E109" s="22"/>
      <c r="F109" s="38"/>
      <c r="G109" s="17"/>
      <c r="H109" s="41"/>
    </row>
    <row r="110" spans="2:8" s="28" customFormat="1" ht="19.5" customHeight="1" x14ac:dyDescent="0.6">
      <c r="B110" s="154" t="str">
        <f>$B$10</f>
        <v>C9.1</v>
      </c>
      <c r="C110" s="30" t="s">
        <v>78</v>
      </c>
      <c r="D110" s="31"/>
      <c r="E110" s="32"/>
      <c r="F110" s="31"/>
      <c r="G110" s="33">
        <f>SUM(G71:G109)</f>
        <v>0</v>
      </c>
      <c r="H110" s="34"/>
    </row>
    <row r="111" spans="2:8" x14ac:dyDescent="0.6">
      <c r="B111" s="367" t="str">
        <f>Client1</f>
        <v>Province of KwaZulu-Natal</v>
      </c>
      <c r="C111" s="367"/>
      <c r="D111" s="367"/>
      <c r="E111" s="365" t="str">
        <f>"Contract No. "&amp;ContractNo</f>
        <v>Contract No. ZNB00904/00000/00/HOD/INF/21/T</v>
      </c>
      <c r="F111" s="365"/>
      <c r="G111" s="365"/>
    </row>
    <row r="112" spans="2:8" x14ac:dyDescent="0.6">
      <c r="B112" s="367" t="str">
        <f>Client2</f>
        <v>Department of Transport</v>
      </c>
      <c r="C112" s="367"/>
      <c r="D112" s="367"/>
      <c r="E112" s="365"/>
      <c r="F112" s="365"/>
      <c r="G112" s="365"/>
    </row>
    <row r="113" spans="2:8" x14ac:dyDescent="0.6">
      <c r="B113" s="368"/>
      <c r="C113" s="368"/>
      <c r="D113" s="368"/>
      <c r="E113" s="366"/>
      <c r="F113" s="366"/>
      <c r="G113" s="366"/>
    </row>
    <row r="114" spans="2:8" x14ac:dyDescent="0.6">
      <c r="B114" s="376" t="s">
        <v>8</v>
      </c>
      <c r="C114" s="377"/>
      <c r="D114" s="377"/>
      <c r="E114" s="377"/>
      <c r="F114" s="377"/>
      <c r="G114" s="378" t="str">
        <f>$G$4</f>
        <v>CHAPTER C9.1</v>
      </c>
      <c r="H114" s="6"/>
    </row>
    <row r="115" spans="2:8" x14ac:dyDescent="0.6">
      <c r="B115" s="369" t="str">
        <f>ContractDescription</f>
        <v>THE CONSTRUCTION OF THE LOVU RIVER PEDESTRIAN BRIDGE NO.3383 IN THE DURBAN REGION</v>
      </c>
      <c r="C115" s="370"/>
      <c r="D115" s="370"/>
      <c r="E115" s="370"/>
      <c r="F115" s="370"/>
      <c r="G115" s="365"/>
      <c r="H115" s="8"/>
    </row>
    <row r="116" spans="2:8" x14ac:dyDescent="0.6">
      <c r="B116" s="369"/>
      <c r="C116" s="370"/>
      <c r="D116" s="370"/>
      <c r="E116" s="370"/>
      <c r="F116" s="370"/>
      <c r="G116" s="365"/>
      <c r="H116" s="8"/>
    </row>
    <row r="117" spans="2:8" x14ac:dyDescent="0.6">
      <c r="B117" s="371"/>
      <c r="C117" s="372"/>
      <c r="D117" s="372"/>
      <c r="E117" s="372"/>
      <c r="F117" s="372"/>
      <c r="G117" s="366"/>
      <c r="H117" s="8"/>
    </row>
    <row r="118" spans="2:8" s="9" customFormat="1" ht="24.95" customHeight="1" x14ac:dyDescent="0.6">
      <c r="B118" s="79" t="s">
        <v>9</v>
      </c>
      <c r="C118" s="11" t="s">
        <v>10</v>
      </c>
      <c r="D118" s="11" t="s">
        <v>11</v>
      </c>
      <c r="E118" s="11" t="s">
        <v>12</v>
      </c>
      <c r="F118" s="11" t="s">
        <v>13</v>
      </c>
      <c r="G118" s="11" t="s">
        <v>14</v>
      </c>
      <c r="H118" s="12"/>
    </row>
    <row r="119" spans="2:8" s="28" customFormat="1" ht="19.5" customHeight="1" x14ac:dyDescent="0.6">
      <c r="B119" s="85"/>
      <c r="C119" s="30" t="s">
        <v>79</v>
      </c>
      <c r="D119" s="31"/>
      <c r="E119" s="32"/>
      <c r="F119" s="31"/>
      <c r="G119" s="33">
        <f>G110</f>
        <v>0</v>
      </c>
      <c r="H119" s="34"/>
    </row>
    <row r="120" spans="2:8" x14ac:dyDescent="0.6">
      <c r="B120" s="50"/>
      <c r="C120" s="14"/>
      <c r="D120" s="22"/>
      <c r="E120" s="22"/>
      <c r="F120" s="38"/>
      <c r="G120" s="17"/>
      <c r="H120" s="41"/>
    </row>
    <row r="121" spans="2:8" ht="39" x14ac:dyDescent="0.6">
      <c r="B121" s="50" t="s">
        <v>2256</v>
      </c>
      <c r="C121" s="14" t="s">
        <v>2298</v>
      </c>
      <c r="D121" s="22" t="s">
        <v>172</v>
      </c>
      <c r="E121" s="22"/>
      <c r="F121" s="38"/>
      <c r="G121" s="17">
        <f t="shared" ref="G121:G151" si="3">IF(D121="","",E121*F121)</f>
        <v>0</v>
      </c>
      <c r="H121" s="41"/>
    </row>
    <row r="122" spans="2:8" x14ac:dyDescent="0.6">
      <c r="B122" s="50"/>
      <c r="C122" s="14"/>
      <c r="D122" s="22"/>
      <c r="E122" s="22"/>
      <c r="F122" s="38"/>
      <c r="G122" s="17" t="str">
        <f t="shared" si="3"/>
        <v/>
      </c>
      <c r="H122" s="41"/>
    </row>
    <row r="123" spans="2:8" ht="52" x14ac:dyDescent="0.6">
      <c r="B123" s="50" t="s">
        <v>130</v>
      </c>
      <c r="C123" s="14" t="s">
        <v>2286</v>
      </c>
      <c r="D123" s="22" t="s">
        <v>172</v>
      </c>
      <c r="E123" s="22"/>
      <c r="F123" s="38"/>
      <c r="G123" s="17">
        <f t="shared" si="3"/>
        <v>0</v>
      </c>
      <c r="H123" s="41"/>
    </row>
    <row r="124" spans="2:8" x14ac:dyDescent="0.6">
      <c r="B124" s="50"/>
      <c r="C124" s="14"/>
      <c r="D124" s="22"/>
      <c r="E124" s="22"/>
      <c r="F124" s="38"/>
      <c r="G124" s="17" t="str">
        <f t="shared" si="3"/>
        <v/>
      </c>
      <c r="H124" s="41"/>
    </row>
    <row r="125" spans="2:8" ht="52" x14ac:dyDescent="0.6">
      <c r="B125" s="50" t="s">
        <v>1607</v>
      </c>
      <c r="C125" s="14" t="s">
        <v>2299</v>
      </c>
      <c r="D125" s="22" t="s">
        <v>172</v>
      </c>
      <c r="E125" s="22"/>
      <c r="F125" s="38"/>
      <c r="G125" s="17">
        <f t="shared" si="3"/>
        <v>0</v>
      </c>
      <c r="H125" s="41"/>
    </row>
    <row r="126" spans="2:8" x14ac:dyDescent="0.6">
      <c r="B126" s="50"/>
      <c r="C126" s="14"/>
      <c r="D126" s="22"/>
      <c r="E126" s="22"/>
      <c r="F126" s="38"/>
      <c r="G126" s="17" t="str">
        <f t="shared" si="3"/>
        <v/>
      </c>
      <c r="H126" s="41"/>
    </row>
    <row r="127" spans="2:8" x14ac:dyDescent="0.6">
      <c r="B127" s="50" t="s">
        <v>2300</v>
      </c>
      <c r="C127" s="14" t="s">
        <v>2289</v>
      </c>
      <c r="D127" s="22"/>
      <c r="E127" s="22"/>
      <c r="F127" s="38"/>
      <c r="G127" s="17" t="str">
        <f t="shared" si="3"/>
        <v/>
      </c>
      <c r="H127" s="41"/>
    </row>
    <row r="128" spans="2:8" x14ac:dyDescent="0.6">
      <c r="B128" s="50"/>
      <c r="C128" s="14"/>
      <c r="D128" s="22"/>
      <c r="E128" s="22"/>
      <c r="F128" s="38"/>
      <c r="G128" s="17" t="str">
        <f t="shared" si="3"/>
        <v/>
      </c>
      <c r="H128" s="41"/>
    </row>
    <row r="129" spans="2:8" ht="39" x14ac:dyDescent="0.6">
      <c r="B129" s="50" t="s">
        <v>109</v>
      </c>
      <c r="C129" s="14" t="s">
        <v>2283</v>
      </c>
      <c r="D129" s="22" t="s">
        <v>59</v>
      </c>
      <c r="E129" s="22"/>
      <c r="F129" s="38"/>
      <c r="G129" s="17">
        <f t="shared" si="3"/>
        <v>0</v>
      </c>
      <c r="H129" s="41"/>
    </row>
    <row r="130" spans="2:8" x14ac:dyDescent="0.6">
      <c r="B130" s="50"/>
      <c r="C130" s="14"/>
      <c r="D130" s="22"/>
      <c r="E130" s="22"/>
      <c r="F130" s="38"/>
      <c r="G130" s="17" t="str">
        <f t="shared" si="3"/>
        <v/>
      </c>
      <c r="H130" s="41"/>
    </row>
    <row r="131" spans="2:8" ht="26" x14ac:dyDescent="0.6">
      <c r="B131" s="50" t="s">
        <v>112</v>
      </c>
      <c r="C131" s="14" t="s">
        <v>2294</v>
      </c>
      <c r="D131" s="22" t="s">
        <v>59</v>
      </c>
      <c r="E131" s="22"/>
      <c r="F131" s="38"/>
      <c r="G131" s="17">
        <f t="shared" si="3"/>
        <v>0</v>
      </c>
      <c r="H131" s="41"/>
    </row>
    <row r="132" spans="2:8" x14ac:dyDescent="0.6">
      <c r="B132" s="50"/>
      <c r="C132" s="14"/>
      <c r="D132" s="22"/>
      <c r="E132" s="22"/>
      <c r="F132" s="38"/>
      <c r="G132" s="17" t="str">
        <f t="shared" si="3"/>
        <v/>
      </c>
      <c r="H132" s="41"/>
    </row>
    <row r="133" spans="2:8" ht="26" x14ac:dyDescent="0.6">
      <c r="B133" s="50" t="s">
        <v>136</v>
      </c>
      <c r="C133" s="14" t="s">
        <v>2301</v>
      </c>
      <c r="D133" s="22" t="s">
        <v>59</v>
      </c>
      <c r="E133" s="22"/>
      <c r="F133" s="38"/>
      <c r="G133" s="17">
        <f t="shared" si="3"/>
        <v>0</v>
      </c>
      <c r="H133" s="41"/>
    </row>
    <row r="134" spans="2:8" x14ac:dyDescent="0.6">
      <c r="B134" s="50"/>
      <c r="C134" s="14"/>
      <c r="D134" s="22"/>
      <c r="E134" s="22"/>
      <c r="F134" s="38"/>
      <c r="G134" s="17" t="str">
        <f t="shared" si="3"/>
        <v/>
      </c>
      <c r="H134" s="41"/>
    </row>
    <row r="135" spans="2:8" ht="26" x14ac:dyDescent="0.6">
      <c r="B135" s="50" t="s">
        <v>116</v>
      </c>
      <c r="C135" s="14" t="s">
        <v>2302</v>
      </c>
      <c r="D135" s="22" t="s">
        <v>59</v>
      </c>
      <c r="E135" s="22"/>
      <c r="F135" s="38"/>
      <c r="G135" s="17">
        <f t="shared" si="3"/>
        <v>0</v>
      </c>
      <c r="H135" s="41"/>
    </row>
    <row r="136" spans="2:8" x14ac:dyDescent="0.6">
      <c r="B136" s="50"/>
      <c r="C136" s="14"/>
      <c r="D136" s="22"/>
      <c r="E136" s="22"/>
      <c r="F136" s="38"/>
      <c r="G136" s="17" t="str">
        <f t="shared" si="3"/>
        <v/>
      </c>
      <c r="H136" s="41"/>
    </row>
    <row r="137" spans="2:8" ht="39" x14ac:dyDescent="0.6">
      <c r="B137" s="50" t="s">
        <v>118</v>
      </c>
      <c r="C137" s="14" t="s">
        <v>2285</v>
      </c>
      <c r="D137" s="22" t="s">
        <v>59</v>
      </c>
      <c r="E137" s="22"/>
      <c r="F137" s="38"/>
      <c r="G137" s="17">
        <f t="shared" si="3"/>
        <v>0</v>
      </c>
      <c r="H137" s="41"/>
    </row>
    <row r="138" spans="2:8" x14ac:dyDescent="0.6">
      <c r="B138" s="50"/>
      <c r="C138" s="14"/>
      <c r="D138" s="22"/>
      <c r="E138" s="22"/>
      <c r="F138" s="38"/>
      <c r="G138" s="17" t="str">
        <f t="shared" si="3"/>
        <v/>
      </c>
      <c r="H138" s="41"/>
    </row>
    <row r="139" spans="2:8" ht="39" x14ac:dyDescent="0.6">
      <c r="B139" s="50" t="s">
        <v>120</v>
      </c>
      <c r="C139" s="14" t="s">
        <v>2298</v>
      </c>
      <c r="D139" s="22" t="s">
        <v>59</v>
      </c>
      <c r="E139" s="22"/>
      <c r="F139" s="38"/>
      <c r="G139" s="17">
        <f t="shared" si="3"/>
        <v>0</v>
      </c>
      <c r="H139" s="41"/>
    </row>
    <row r="140" spans="2:8" x14ac:dyDescent="0.6">
      <c r="B140" s="50"/>
      <c r="C140" s="14"/>
      <c r="D140" s="22"/>
      <c r="E140" s="22"/>
      <c r="F140" s="38"/>
      <c r="G140" s="17" t="str">
        <f t="shared" si="3"/>
        <v/>
      </c>
      <c r="H140" s="41"/>
    </row>
    <row r="141" spans="2:8" ht="52" x14ac:dyDescent="0.6">
      <c r="B141" s="50" t="s">
        <v>130</v>
      </c>
      <c r="C141" s="14" t="s">
        <v>2286</v>
      </c>
      <c r="D141" s="22" t="s">
        <v>59</v>
      </c>
      <c r="E141" s="22"/>
      <c r="F141" s="38"/>
      <c r="G141" s="17">
        <f t="shared" si="3"/>
        <v>0</v>
      </c>
      <c r="H141" s="41"/>
    </row>
    <row r="142" spans="2:8" x14ac:dyDescent="0.6">
      <c r="B142" s="50"/>
      <c r="C142" s="14"/>
      <c r="D142" s="22"/>
      <c r="E142" s="22"/>
      <c r="F142" s="38"/>
      <c r="G142" s="17" t="str">
        <f t="shared" si="3"/>
        <v/>
      </c>
      <c r="H142" s="41"/>
    </row>
    <row r="143" spans="2:8" ht="52" x14ac:dyDescent="0.6">
      <c r="B143" s="50" t="s">
        <v>1607</v>
      </c>
      <c r="C143" s="14" t="s">
        <v>2299</v>
      </c>
      <c r="D143" s="22" t="s">
        <v>59</v>
      </c>
      <c r="E143" s="22"/>
      <c r="F143" s="38"/>
      <c r="G143" s="17">
        <f t="shared" si="3"/>
        <v>0</v>
      </c>
      <c r="H143" s="41"/>
    </row>
    <row r="144" spans="2:8" x14ac:dyDescent="0.6">
      <c r="B144" s="50"/>
      <c r="C144" s="14"/>
      <c r="D144" s="22"/>
      <c r="E144" s="22"/>
      <c r="F144" s="38"/>
      <c r="G144" s="17" t="str">
        <f t="shared" si="3"/>
        <v/>
      </c>
      <c r="H144" s="41"/>
    </row>
    <row r="145" spans="2:8" ht="52" x14ac:dyDescent="0.6">
      <c r="B145" s="50" t="s">
        <v>2303</v>
      </c>
      <c r="C145" s="14" t="s">
        <v>2304</v>
      </c>
      <c r="D145" s="22" t="s">
        <v>59</v>
      </c>
      <c r="E145" s="22"/>
      <c r="F145" s="38"/>
      <c r="G145" s="17">
        <f t="shared" si="3"/>
        <v>0</v>
      </c>
      <c r="H145" s="41"/>
    </row>
    <row r="146" spans="2:8" x14ac:dyDescent="0.6">
      <c r="B146" s="50"/>
      <c r="C146" s="14"/>
      <c r="D146" s="22"/>
      <c r="E146" s="22"/>
      <c r="F146" s="38"/>
      <c r="G146" s="17" t="str">
        <f t="shared" si="3"/>
        <v/>
      </c>
      <c r="H146" s="41"/>
    </row>
    <row r="147" spans="2:8" x14ac:dyDescent="0.6">
      <c r="B147" s="50" t="s">
        <v>2305</v>
      </c>
      <c r="C147" s="14" t="s">
        <v>2306</v>
      </c>
      <c r="D147" s="22"/>
      <c r="E147" s="22"/>
      <c r="F147" s="38"/>
      <c r="G147" s="17" t="str">
        <f t="shared" si="3"/>
        <v/>
      </c>
      <c r="H147" s="41"/>
    </row>
    <row r="148" spans="2:8" x14ac:dyDescent="0.6">
      <c r="B148" s="50"/>
      <c r="C148" s="14"/>
      <c r="D148" s="22"/>
      <c r="E148" s="22"/>
      <c r="F148" s="38"/>
      <c r="G148" s="17" t="str">
        <f t="shared" si="3"/>
        <v/>
      </c>
      <c r="H148" s="41"/>
    </row>
    <row r="149" spans="2:8" ht="52" x14ac:dyDescent="0.6">
      <c r="B149" s="50" t="s">
        <v>2307</v>
      </c>
      <c r="C149" s="14" t="s">
        <v>2308</v>
      </c>
      <c r="D149" s="22" t="s">
        <v>172</v>
      </c>
      <c r="E149" s="22"/>
      <c r="F149" s="38"/>
      <c r="G149" s="17">
        <f t="shared" si="3"/>
        <v>0</v>
      </c>
      <c r="H149" s="41"/>
    </row>
    <row r="150" spans="2:8" x14ac:dyDescent="0.6">
      <c r="B150" s="50"/>
      <c r="C150" s="14"/>
      <c r="D150" s="22"/>
      <c r="E150" s="22"/>
      <c r="F150" s="38"/>
      <c r="G150" s="17" t="str">
        <f t="shared" si="3"/>
        <v/>
      </c>
      <c r="H150" s="41"/>
    </row>
    <row r="151" spans="2:8" ht="52" x14ac:dyDescent="0.6">
      <c r="B151" s="50" t="s">
        <v>2309</v>
      </c>
      <c r="C151" s="14" t="s">
        <v>2310</v>
      </c>
      <c r="D151" s="22" t="s">
        <v>59</v>
      </c>
      <c r="E151" s="22"/>
      <c r="F151" s="38"/>
      <c r="G151" s="17">
        <f t="shared" si="3"/>
        <v>0</v>
      </c>
      <c r="H151" s="41"/>
    </row>
    <row r="152" spans="2:8" x14ac:dyDescent="0.6">
      <c r="B152" s="50"/>
      <c r="C152" s="14"/>
      <c r="D152" s="22"/>
      <c r="E152" s="22"/>
      <c r="F152" s="38"/>
      <c r="G152" s="17"/>
      <c r="H152" s="41"/>
    </row>
    <row r="153" spans="2:8" x14ac:dyDescent="0.6">
      <c r="B153" s="50"/>
      <c r="C153" s="14"/>
      <c r="D153" s="22"/>
      <c r="E153" s="22"/>
      <c r="F153" s="38"/>
      <c r="G153" s="17"/>
      <c r="H153" s="41"/>
    </row>
    <row r="154" spans="2:8" x14ac:dyDescent="0.6">
      <c r="B154" s="50"/>
      <c r="C154" s="14"/>
      <c r="D154" s="22"/>
      <c r="E154" s="22"/>
      <c r="F154" s="38"/>
      <c r="G154" s="17"/>
      <c r="H154" s="41"/>
    </row>
    <row r="155" spans="2:8" x14ac:dyDescent="0.6">
      <c r="B155" s="50"/>
      <c r="C155" s="14"/>
      <c r="D155" s="22"/>
      <c r="E155" s="22"/>
      <c r="F155" s="38"/>
      <c r="G155" s="17"/>
      <c r="H155" s="41"/>
    </row>
    <row r="156" spans="2:8" x14ac:dyDescent="0.6">
      <c r="B156" s="50"/>
      <c r="C156" s="14"/>
      <c r="D156" s="22"/>
      <c r="E156" s="22"/>
      <c r="F156" s="38"/>
      <c r="G156" s="17"/>
      <c r="H156" s="41"/>
    </row>
    <row r="157" spans="2:8" x14ac:dyDescent="0.6">
      <c r="B157" s="50"/>
      <c r="C157" s="14"/>
      <c r="D157" s="22"/>
      <c r="E157" s="22"/>
      <c r="F157" s="38"/>
      <c r="G157" s="17" t="str">
        <f>IF(D157="","",E157*F157)</f>
        <v/>
      </c>
      <c r="H157" s="41"/>
    </row>
    <row r="158" spans="2:8" s="28" customFormat="1" ht="19.5" customHeight="1" x14ac:dyDescent="0.6">
      <c r="B158" s="154" t="str">
        <f>$B$10</f>
        <v>C9.1</v>
      </c>
      <c r="C158" s="30" t="s">
        <v>78</v>
      </c>
      <c r="D158" s="31"/>
      <c r="E158" s="32"/>
      <c r="F158" s="31"/>
      <c r="G158" s="33">
        <f>SUM(G119:G157)</f>
        <v>0</v>
      </c>
      <c r="H158" s="34"/>
    </row>
    <row r="159" spans="2:8" x14ac:dyDescent="0.6">
      <c r="B159" s="367" t="str">
        <f>Client1</f>
        <v>Province of KwaZulu-Natal</v>
      </c>
      <c r="C159" s="367"/>
      <c r="D159" s="367"/>
      <c r="E159" s="365" t="str">
        <f>"Contract No. "&amp;ContractNo</f>
        <v>Contract No. ZNB00904/00000/00/HOD/INF/21/T</v>
      </c>
      <c r="F159" s="365"/>
      <c r="G159" s="365"/>
    </row>
    <row r="160" spans="2:8" x14ac:dyDescent="0.6">
      <c r="B160" s="367" t="str">
        <f>Client2</f>
        <v>Department of Transport</v>
      </c>
      <c r="C160" s="367"/>
      <c r="D160" s="367"/>
      <c r="E160" s="365"/>
      <c r="F160" s="365"/>
      <c r="G160" s="365"/>
    </row>
    <row r="161" spans="2:8" x14ac:dyDescent="0.6">
      <c r="B161" s="368"/>
      <c r="C161" s="368"/>
      <c r="D161" s="368"/>
      <c r="E161" s="366"/>
      <c r="F161" s="366"/>
      <c r="G161" s="366"/>
    </row>
    <row r="162" spans="2:8" x14ac:dyDescent="0.6">
      <c r="B162" s="376" t="s">
        <v>8</v>
      </c>
      <c r="C162" s="377"/>
      <c r="D162" s="377"/>
      <c r="E162" s="377"/>
      <c r="F162" s="377"/>
      <c r="G162" s="378" t="str">
        <f>$G$4</f>
        <v>CHAPTER C9.1</v>
      </c>
      <c r="H162" s="6"/>
    </row>
    <row r="163" spans="2:8" x14ac:dyDescent="0.6">
      <c r="B163" s="369" t="str">
        <f>ContractDescription</f>
        <v>THE CONSTRUCTION OF THE LOVU RIVER PEDESTRIAN BRIDGE NO.3383 IN THE DURBAN REGION</v>
      </c>
      <c r="C163" s="370"/>
      <c r="D163" s="370"/>
      <c r="E163" s="370"/>
      <c r="F163" s="370"/>
      <c r="G163" s="365"/>
      <c r="H163" s="8"/>
    </row>
    <row r="164" spans="2:8" x14ac:dyDescent="0.6">
      <c r="B164" s="369"/>
      <c r="C164" s="370"/>
      <c r="D164" s="370"/>
      <c r="E164" s="370"/>
      <c r="F164" s="370"/>
      <c r="G164" s="365"/>
      <c r="H164" s="8"/>
    </row>
    <row r="165" spans="2:8" x14ac:dyDescent="0.6">
      <c r="B165" s="371"/>
      <c r="C165" s="372"/>
      <c r="D165" s="372"/>
      <c r="E165" s="372"/>
      <c r="F165" s="372"/>
      <c r="G165" s="366"/>
      <c r="H165" s="8"/>
    </row>
    <row r="166" spans="2:8" s="9" customFormat="1" ht="24.95" customHeight="1" x14ac:dyDescent="0.6">
      <c r="B166" s="79" t="s">
        <v>9</v>
      </c>
      <c r="C166" s="11" t="s">
        <v>10</v>
      </c>
      <c r="D166" s="11" t="s">
        <v>11</v>
      </c>
      <c r="E166" s="11" t="s">
        <v>12</v>
      </c>
      <c r="F166" s="11" t="s">
        <v>13</v>
      </c>
      <c r="G166" s="11" t="s">
        <v>14</v>
      </c>
      <c r="H166" s="12"/>
    </row>
    <row r="167" spans="2:8" s="28" customFormat="1" ht="19.5" customHeight="1" x14ac:dyDescent="0.6">
      <c r="B167" s="85"/>
      <c r="C167" s="30" t="s">
        <v>79</v>
      </c>
      <c r="D167" s="31"/>
      <c r="E167" s="32"/>
      <c r="F167" s="31"/>
      <c r="G167" s="33">
        <f>G158</f>
        <v>0</v>
      </c>
      <c r="H167" s="34"/>
    </row>
    <row r="168" spans="2:8" x14ac:dyDescent="0.6">
      <c r="B168" s="50"/>
      <c r="C168" s="14"/>
      <c r="D168" s="22"/>
      <c r="E168" s="22"/>
      <c r="F168" s="38"/>
      <c r="G168" s="17"/>
      <c r="H168" s="41"/>
    </row>
    <row r="169" spans="2:8" x14ac:dyDescent="0.6">
      <c r="B169" s="50" t="s">
        <v>2311</v>
      </c>
      <c r="C169" s="14" t="s">
        <v>2312</v>
      </c>
      <c r="D169" s="22"/>
      <c r="E169" s="22"/>
      <c r="F169" s="38"/>
      <c r="G169" s="17" t="str">
        <f t="shared" ref="G169:G200" si="4">IF(D169="","",E169*F169)</f>
        <v/>
      </c>
      <c r="H169" s="41"/>
    </row>
    <row r="170" spans="2:8" x14ac:dyDescent="0.6">
      <c r="B170" s="50"/>
      <c r="C170" s="14"/>
      <c r="D170" s="22"/>
      <c r="E170" s="22"/>
      <c r="F170" s="38"/>
      <c r="G170" s="17" t="str">
        <f t="shared" si="4"/>
        <v/>
      </c>
      <c r="H170" s="41"/>
    </row>
    <row r="171" spans="2:8" ht="39" x14ac:dyDescent="0.6">
      <c r="B171" s="50" t="s">
        <v>2313</v>
      </c>
      <c r="C171" s="14" t="s">
        <v>2314</v>
      </c>
      <c r="D171" s="22" t="s">
        <v>59</v>
      </c>
      <c r="E171" s="22"/>
      <c r="F171" s="38"/>
      <c r="G171" s="17">
        <f t="shared" si="4"/>
        <v>0</v>
      </c>
      <c r="H171" s="41"/>
    </row>
    <row r="172" spans="2:8" x14ac:dyDescent="0.6">
      <c r="B172" s="50"/>
      <c r="C172" s="14"/>
      <c r="D172" s="22"/>
      <c r="E172" s="22"/>
      <c r="F172" s="38"/>
      <c r="G172" s="17" t="str">
        <f t="shared" si="4"/>
        <v/>
      </c>
      <c r="H172" s="41"/>
    </row>
    <row r="173" spans="2:8" ht="39" x14ac:dyDescent="0.6">
      <c r="B173" s="50" t="s">
        <v>2315</v>
      </c>
      <c r="C173" s="14" t="s">
        <v>2316</v>
      </c>
      <c r="D173" s="22" t="s">
        <v>59</v>
      </c>
      <c r="E173" s="22"/>
      <c r="F173" s="38"/>
      <c r="G173" s="17">
        <f t="shared" si="4"/>
        <v>0</v>
      </c>
      <c r="H173" s="41"/>
    </row>
    <row r="174" spans="2:8" x14ac:dyDescent="0.6">
      <c r="B174" s="50"/>
      <c r="C174" s="14"/>
      <c r="D174" s="22"/>
      <c r="E174" s="22"/>
      <c r="F174" s="38"/>
      <c r="G174" s="17" t="str">
        <f t="shared" si="4"/>
        <v/>
      </c>
      <c r="H174" s="41"/>
    </row>
    <row r="175" spans="2:8" ht="26" x14ac:dyDescent="0.6">
      <c r="B175" s="50" t="s">
        <v>2317</v>
      </c>
      <c r="C175" s="14" t="s">
        <v>2318</v>
      </c>
      <c r="D175" s="22"/>
      <c r="E175" s="22"/>
      <c r="F175" s="38"/>
      <c r="G175" s="17" t="str">
        <f t="shared" si="4"/>
        <v/>
      </c>
      <c r="H175" s="41"/>
    </row>
    <row r="176" spans="2:8" x14ac:dyDescent="0.6">
      <c r="B176" s="50"/>
      <c r="C176" s="14"/>
      <c r="D176" s="22"/>
      <c r="E176" s="22"/>
      <c r="F176" s="38"/>
      <c r="G176" s="17" t="str">
        <f t="shared" si="4"/>
        <v/>
      </c>
      <c r="H176" s="41"/>
    </row>
    <row r="177" spans="2:8" ht="15.5" x14ac:dyDescent="0.6">
      <c r="B177" s="50" t="s">
        <v>2319</v>
      </c>
      <c r="C177" s="14" t="s">
        <v>2320</v>
      </c>
      <c r="D177" s="22" t="s">
        <v>172</v>
      </c>
      <c r="E177" s="22"/>
      <c r="F177" s="38"/>
      <c r="G177" s="17">
        <f t="shared" si="4"/>
        <v>0</v>
      </c>
      <c r="H177" s="41"/>
    </row>
    <row r="178" spans="2:8" x14ac:dyDescent="0.6">
      <c r="B178" s="50"/>
      <c r="C178" s="14"/>
      <c r="D178" s="22"/>
      <c r="E178" s="22"/>
      <c r="F178" s="38"/>
      <c r="G178" s="17" t="str">
        <f t="shared" si="4"/>
        <v/>
      </c>
      <c r="H178" s="41"/>
    </row>
    <row r="179" spans="2:8" ht="15.5" x14ac:dyDescent="0.6">
      <c r="B179" s="50" t="s">
        <v>2321</v>
      </c>
      <c r="C179" s="14" t="s">
        <v>2322</v>
      </c>
      <c r="D179" s="22" t="s">
        <v>172</v>
      </c>
      <c r="E179" s="22"/>
      <c r="F179" s="38"/>
      <c r="G179" s="17">
        <f t="shared" si="4"/>
        <v>0</v>
      </c>
      <c r="H179" s="41"/>
    </row>
    <row r="180" spans="2:8" x14ac:dyDescent="0.6">
      <c r="B180" s="50"/>
      <c r="C180" s="14"/>
      <c r="D180" s="22"/>
      <c r="E180" s="22"/>
      <c r="F180" s="38"/>
      <c r="G180" s="17" t="str">
        <f t="shared" si="4"/>
        <v/>
      </c>
      <c r="H180" s="41"/>
    </row>
    <row r="181" spans="2:8" ht="15.5" x14ac:dyDescent="0.6">
      <c r="B181" s="50" t="s">
        <v>2323</v>
      </c>
      <c r="C181" s="14" t="s">
        <v>2324</v>
      </c>
      <c r="D181" s="22" t="s">
        <v>172</v>
      </c>
      <c r="E181" s="22"/>
      <c r="F181" s="38"/>
      <c r="G181" s="17">
        <f t="shared" si="4"/>
        <v>0</v>
      </c>
      <c r="H181" s="41"/>
    </row>
    <row r="182" spans="2:8" x14ac:dyDescent="0.6">
      <c r="B182" s="50"/>
      <c r="C182" s="14"/>
      <c r="D182" s="22"/>
      <c r="E182" s="22"/>
      <c r="F182" s="38"/>
      <c r="G182" s="17" t="str">
        <f t="shared" si="4"/>
        <v/>
      </c>
      <c r="H182" s="41"/>
    </row>
    <row r="183" spans="2:8" x14ac:dyDescent="0.6">
      <c r="B183" s="50" t="s">
        <v>2325</v>
      </c>
      <c r="C183" s="14" t="s">
        <v>2326</v>
      </c>
      <c r="D183" s="22" t="s">
        <v>59</v>
      </c>
      <c r="E183" s="22"/>
      <c r="F183" s="38"/>
      <c r="G183" s="17">
        <f t="shared" si="4"/>
        <v>0</v>
      </c>
      <c r="H183" s="41"/>
    </row>
    <row r="184" spans="2:8" x14ac:dyDescent="0.6">
      <c r="B184" s="77"/>
      <c r="C184" s="20"/>
      <c r="D184" s="22"/>
      <c r="E184" s="22"/>
      <c r="F184" s="38"/>
      <c r="G184" s="17" t="str">
        <f t="shared" si="4"/>
        <v/>
      </c>
      <c r="H184" s="41"/>
    </row>
    <row r="185" spans="2:8" x14ac:dyDescent="0.6">
      <c r="B185" s="50" t="s">
        <v>2327</v>
      </c>
      <c r="C185" s="14" t="s">
        <v>2328</v>
      </c>
      <c r="D185" s="22" t="s">
        <v>59</v>
      </c>
      <c r="E185" s="22"/>
      <c r="F185" s="38"/>
      <c r="G185" s="17">
        <f t="shared" si="4"/>
        <v>0</v>
      </c>
      <c r="H185" s="41"/>
    </row>
    <row r="186" spans="2:8" x14ac:dyDescent="0.6">
      <c r="B186" s="50"/>
      <c r="C186" s="14"/>
      <c r="D186" s="22"/>
      <c r="E186" s="22"/>
      <c r="F186" s="38"/>
      <c r="G186" s="17" t="str">
        <f t="shared" si="4"/>
        <v/>
      </c>
      <c r="H186" s="41"/>
    </row>
    <row r="187" spans="2:8" ht="26" x14ac:dyDescent="0.6">
      <c r="B187" s="50" t="s">
        <v>2329</v>
      </c>
      <c r="C187" s="14" t="s">
        <v>2330</v>
      </c>
      <c r="D187" s="22" t="s">
        <v>59</v>
      </c>
      <c r="E187" s="22"/>
      <c r="F187" s="38"/>
      <c r="G187" s="17">
        <f t="shared" si="4"/>
        <v>0</v>
      </c>
      <c r="H187" s="41"/>
    </row>
    <row r="188" spans="2:8" x14ac:dyDescent="0.6">
      <c r="B188" s="50"/>
      <c r="C188" s="14"/>
      <c r="D188" s="22"/>
      <c r="E188" s="22"/>
      <c r="F188" s="38"/>
      <c r="G188" s="17" t="str">
        <f t="shared" si="4"/>
        <v/>
      </c>
      <c r="H188" s="41"/>
    </row>
    <row r="189" spans="2:8" x14ac:dyDescent="0.6">
      <c r="B189" s="50" t="s">
        <v>2331</v>
      </c>
      <c r="C189" s="14" t="s">
        <v>2332</v>
      </c>
      <c r="D189" s="22" t="s">
        <v>59</v>
      </c>
      <c r="E189" s="22"/>
      <c r="F189" s="38"/>
      <c r="G189" s="17">
        <f t="shared" si="4"/>
        <v>0</v>
      </c>
      <c r="H189" s="41"/>
    </row>
    <row r="190" spans="2:8" x14ac:dyDescent="0.6">
      <c r="B190" s="50"/>
      <c r="C190" s="14"/>
      <c r="D190" s="22"/>
      <c r="E190" s="22"/>
      <c r="F190" s="38"/>
      <c r="G190" s="17" t="str">
        <f t="shared" si="4"/>
        <v/>
      </c>
      <c r="H190" s="41"/>
    </row>
    <row r="191" spans="2:8" x14ac:dyDescent="0.6">
      <c r="B191" s="50" t="s">
        <v>2333</v>
      </c>
      <c r="C191" s="14" t="s">
        <v>2334</v>
      </c>
      <c r="D191" s="22" t="s">
        <v>59</v>
      </c>
      <c r="E191" s="22"/>
      <c r="F191" s="38"/>
      <c r="G191" s="17">
        <f t="shared" si="4"/>
        <v>0</v>
      </c>
      <c r="H191" s="41"/>
    </row>
    <row r="192" spans="2:8" x14ac:dyDescent="0.6">
      <c r="B192" s="50"/>
      <c r="C192" s="14"/>
      <c r="D192" s="22"/>
      <c r="E192" s="22"/>
      <c r="F192" s="38"/>
      <c r="G192" s="17" t="str">
        <f t="shared" si="4"/>
        <v/>
      </c>
      <c r="H192" s="41"/>
    </row>
    <row r="193" spans="2:8" x14ac:dyDescent="0.6">
      <c r="B193" s="50" t="s">
        <v>2335</v>
      </c>
      <c r="C193" s="14" t="s">
        <v>2336</v>
      </c>
      <c r="D193" s="22" t="s">
        <v>59</v>
      </c>
      <c r="E193" s="22"/>
      <c r="F193" s="38"/>
      <c r="G193" s="17">
        <f t="shared" si="4"/>
        <v>0</v>
      </c>
      <c r="H193" s="41"/>
    </row>
    <row r="194" spans="2:8" x14ac:dyDescent="0.6">
      <c r="B194" s="50"/>
      <c r="C194" s="14"/>
      <c r="D194" s="22"/>
      <c r="E194" s="22"/>
      <c r="F194" s="38"/>
      <c r="G194" s="17" t="str">
        <f t="shared" si="4"/>
        <v/>
      </c>
      <c r="H194" s="41"/>
    </row>
    <row r="195" spans="2:8" ht="26" x14ac:dyDescent="0.6">
      <c r="B195" s="50" t="s">
        <v>2337</v>
      </c>
      <c r="C195" s="14" t="s">
        <v>2338</v>
      </c>
      <c r="D195" s="22"/>
      <c r="E195" s="22"/>
      <c r="F195" s="38"/>
      <c r="G195" s="17" t="str">
        <f t="shared" si="4"/>
        <v/>
      </c>
      <c r="H195" s="41"/>
    </row>
    <row r="196" spans="2:8" x14ac:dyDescent="0.6">
      <c r="B196" s="50"/>
      <c r="C196" s="14"/>
      <c r="D196" s="22"/>
      <c r="E196" s="22"/>
      <c r="F196" s="38"/>
      <c r="G196" s="17" t="str">
        <f t="shared" si="4"/>
        <v/>
      </c>
      <c r="H196" s="41"/>
    </row>
    <row r="197" spans="2:8" ht="15.5" x14ac:dyDescent="0.6">
      <c r="B197" s="50" t="s">
        <v>2339</v>
      </c>
      <c r="C197" s="14" t="s">
        <v>2282</v>
      </c>
      <c r="D197" s="22" t="s">
        <v>172</v>
      </c>
      <c r="E197" s="22"/>
      <c r="F197" s="38"/>
      <c r="G197" s="17">
        <f t="shared" si="4"/>
        <v>0</v>
      </c>
      <c r="H197" s="41"/>
    </row>
    <row r="198" spans="2:8" x14ac:dyDescent="0.6">
      <c r="B198" s="50"/>
      <c r="C198" s="14"/>
      <c r="D198" s="22"/>
      <c r="E198" s="22"/>
      <c r="F198" s="38"/>
      <c r="G198" s="17" t="str">
        <f t="shared" si="4"/>
        <v/>
      </c>
      <c r="H198" s="41"/>
    </row>
    <row r="199" spans="2:8" x14ac:dyDescent="0.6">
      <c r="B199" s="50" t="s">
        <v>2340</v>
      </c>
      <c r="C199" s="14" t="s">
        <v>2289</v>
      </c>
      <c r="D199" s="22" t="s">
        <v>59</v>
      </c>
      <c r="E199" s="22"/>
      <c r="F199" s="38"/>
      <c r="G199" s="17">
        <f t="shared" si="4"/>
        <v>0</v>
      </c>
      <c r="H199" s="41"/>
    </row>
    <row r="200" spans="2:8" x14ac:dyDescent="0.6">
      <c r="B200" s="50"/>
      <c r="C200" s="14"/>
      <c r="D200" s="22"/>
      <c r="E200" s="22"/>
      <c r="F200" s="38"/>
      <c r="G200" s="17" t="str">
        <f t="shared" si="4"/>
        <v/>
      </c>
      <c r="H200" s="41"/>
    </row>
    <row r="201" spans="2:8" ht="15.5" x14ac:dyDescent="0.6">
      <c r="B201" s="50" t="s">
        <v>2341</v>
      </c>
      <c r="C201" s="14" t="s">
        <v>2342</v>
      </c>
      <c r="D201" s="22" t="s">
        <v>172</v>
      </c>
      <c r="E201" s="22"/>
      <c r="F201" s="38"/>
      <c r="G201" s="17">
        <f t="shared" ref="G201:G222" si="5">IF(D201="","",E201*F201)</f>
        <v>0</v>
      </c>
      <c r="H201" s="41"/>
    </row>
    <row r="202" spans="2:8" x14ac:dyDescent="0.6">
      <c r="B202" s="50"/>
      <c r="C202" s="14"/>
      <c r="D202" s="22"/>
      <c r="E202" s="22"/>
      <c r="F202" s="38"/>
      <c r="G202" s="17" t="str">
        <f t="shared" si="5"/>
        <v/>
      </c>
      <c r="H202" s="41"/>
    </row>
    <row r="203" spans="2:8" x14ac:dyDescent="0.6">
      <c r="B203" s="50" t="s">
        <v>2343</v>
      </c>
      <c r="C203" s="14" t="s">
        <v>2344</v>
      </c>
      <c r="D203" s="22"/>
      <c r="E203" s="22"/>
      <c r="F203" s="38"/>
      <c r="G203" s="17" t="str">
        <f t="shared" si="5"/>
        <v/>
      </c>
      <c r="H203" s="41"/>
    </row>
    <row r="204" spans="2:8" x14ac:dyDescent="0.6">
      <c r="B204" s="50"/>
      <c r="C204" s="14"/>
      <c r="D204" s="22"/>
      <c r="E204" s="22"/>
      <c r="F204" s="38"/>
      <c r="G204" s="17" t="str">
        <f t="shared" si="5"/>
        <v/>
      </c>
      <c r="H204" s="41"/>
    </row>
    <row r="205" spans="2:8" x14ac:dyDescent="0.6">
      <c r="B205" s="50" t="s">
        <v>2345</v>
      </c>
      <c r="C205" s="14" t="s">
        <v>2346</v>
      </c>
      <c r="D205" s="22" t="s">
        <v>90</v>
      </c>
      <c r="E205" s="22"/>
      <c r="F205" s="38"/>
      <c r="G205" s="17">
        <f t="shared" si="5"/>
        <v>0</v>
      </c>
      <c r="H205" s="41"/>
    </row>
    <row r="206" spans="2:8" x14ac:dyDescent="0.6">
      <c r="B206" s="50"/>
      <c r="C206" s="14"/>
      <c r="D206" s="22"/>
      <c r="E206" s="22"/>
      <c r="F206" s="38"/>
      <c r="G206" s="17" t="str">
        <f t="shared" si="5"/>
        <v/>
      </c>
      <c r="H206" s="41"/>
    </row>
    <row r="207" spans="2:8" x14ac:dyDescent="0.6">
      <c r="B207" s="50" t="s">
        <v>2347</v>
      </c>
      <c r="C207" s="14" t="s">
        <v>2348</v>
      </c>
      <c r="D207" s="22" t="s">
        <v>90</v>
      </c>
      <c r="E207" s="22"/>
      <c r="F207" s="38"/>
      <c r="G207" s="17">
        <f t="shared" si="5"/>
        <v>0</v>
      </c>
      <c r="H207" s="41"/>
    </row>
    <row r="208" spans="2:8" x14ac:dyDescent="0.6">
      <c r="B208" s="50"/>
      <c r="C208" s="14"/>
      <c r="D208" s="22"/>
      <c r="E208" s="22"/>
      <c r="F208" s="38"/>
      <c r="G208" s="17" t="str">
        <f t="shared" si="5"/>
        <v/>
      </c>
      <c r="H208" s="41"/>
    </row>
    <row r="209" spans="2:8" ht="26" x14ac:dyDescent="0.6">
      <c r="B209" s="50" t="s">
        <v>2349</v>
      </c>
      <c r="C209" s="14" t="s">
        <v>2350</v>
      </c>
      <c r="D209" s="22"/>
      <c r="E209" s="22"/>
      <c r="F209" s="38"/>
      <c r="G209" s="17" t="str">
        <f t="shared" si="5"/>
        <v/>
      </c>
      <c r="H209" s="41"/>
    </row>
    <row r="210" spans="2:8" x14ac:dyDescent="0.6">
      <c r="B210" s="50"/>
      <c r="C210" s="14"/>
      <c r="D210" s="22"/>
      <c r="E210" s="22"/>
      <c r="F210" s="38"/>
      <c r="G210" s="17" t="str">
        <f t="shared" si="5"/>
        <v/>
      </c>
      <c r="H210" s="41"/>
    </row>
    <row r="211" spans="2:8" ht="39" x14ac:dyDescent="0.6">
      <c r="B211" s="50" t="s">
        <v>2351</v>
      </c>
      <c r="C211" s="14" t="s">
        <v>2352</v>
      </c>
      <c r="D211" s="22" t="s">
        <v>90</v>
      </c>
      <c r="E211" s="22"/>
      <c r="F211" s="38"/>
      <c r="G211" s="17">
        <f t="shared" si="5"/>
        <v>0</v>
      </c>
      <c r="H211" s="41"/>
    </row>
    <row r="212" spans="2:8" x14ac:dyDescent="0.6">
      <c r="B212" s="50"/>
      <c r="C212" s="14"/>
      <c r="D212" s="22"/>
      <c r="E212" s="22"/>
      <c r="F212" s="38"/>
      <c r="G212" s="17" t="str">
        <f t="shared" si="5"/>
        <v/>
      </c>
      <c r="H212" s="41"/>
    </row>
    <row r="213" spans="2:8" ht="26" x14ac:dyDescent="0.6">
      <c r="B213" s="50" t="s">
        <v>2353</v>
      </c>
      <c r="C213" s="14" t="s">
        <v>2354</v>
      </c>
      <c r="D213" s="22" t="s">
        <v>46</v>
      </c>
      <c r="E213" s="22"/>
      <c r="F213" s="38"/>
      <c r="G213" s="17">
        <f t="shared" si="5"/>
        <v>0</v>
      </c>
      <c r="H213" s="41"/>
    </row>
    <row r="214" spans="2:8" x14ac:dyDescent="0.6">
      <c r="B214" s="50"/>
      <c r="C214" s="14"/>
      <c r="D214" s="22"/>
      <c r="E214" s="22"/>
      <c r="F214" s="38"/>
      <c r="G214" s="17" t="str">
        <f t="shared" si="5"/>
        <v/>
      </c>
      <c r="H214" s="41"/>
    </row>
    <row r="215" spans="2:8" ht="26" x14ac:dyDescent="0.6">
      <c r="B215" s="50" t="s">
        <v>2355</v>
      </c>
      <c r="C215" s="14" t="s">
        <v>2356</v>
      </c>
      <c r="D215" s="22"/>
      <c r="E215" s="22"/>
      <c r="F215" s="38"/>
      <c r="G215" s="17" t="str">
        <f t="shared" si="5"/>
        <v/>
      </c>
      <c r="H215" s="41"/>
    </row>
    <row r="216" spans="2:8" x14ac:dyDescent="0.6">
      <c r="B216" s="50"/>
      <c r="C216" s="14"/>
      <c r="D216" s="22"/>
      <c r="E216" s="22"/>
      <c r="F216" s="38"/>
      <c r="G216" s="17" t="str">
        <f t="shared" si="5"/>
        <v/>
      </c>
      <c r="H216" s="41"/>
    </row>
    <row r="217" spans="2:8" x14ac:dyDescent="0.6">
      <c r="B217" s="50" t="s">
        <v>2357</v>
      </c>
      <c r="C217" s="14" t="s">
        <v>2358</v>
      </c>
      <c r="D217" s="22" t="s">
        <v>90</v>
      </c>
      <c r="E217" s="22"/>
      <c r="F217" s="38"/>
      <c r="G217" s="17">
        <f t="shared" si="5"/>
        <v>0</v>
      </c>
      <c r="H217" s="41"/>
    </row>
    <row r="218" spans="2:8" x14ac:dyDescent="0.6">
      <c r="B218" s="50"/>
      <c r="C218" s="14"/>
      <c r="D218" s="22"/>
      <c r="E218" s="22"/>
      <c r="F218" s="38"/>
      <c r="G218" s="17" t="str">
        <f t="shared" si="5"/>
        <v/>
      </c>
      <c r="H218" s="41"/>
    </row>
    <row r="219" spans="2:8" ht="26" x14ac:dyDescent="0.6">
      <c r="B219" s="50" t="s">
        <v>2359</v>
      </c>
      <c r="C219" s="14" t="s">
        <v>2360</v>
      </c>
      <c r="D219" s="22" t="s">
        <v>49</v>
      </c>
      <c r="E219" s="22"/>
      <c r="F219" s="38"/>
      <c r="G219" s="17">
        <f t="shared" si="5"/>
        <v>0</v>
      </c>
      <c r="H219" s="41"/>
    </row>
    <row r="220" spans="2:8" x14ac:dyDescent="0.6">
      <c r="B220" s="50"/>
      <c r="C220" s="14"/>
      <c r="D220" s="22"/>
      <c r="E220" s="22"/>
      <c r="F220" s="38"/>
      <c r="G220" s="17" t="str">
        <f t="shared" si="5"/>
        <v/>
      </c>
      <c r="H220" s="41"/>
    </row>
    <row r="221" spans="2:8" ht="15.5" x14ac:dyDescent="0.6">
      <c r="B221" s="50" t="s">
        <v>2361</v>
      </c>
      <c r="C221" s="14" t="s">
        <v>2362</v>
      </c>
      <c r="D221" s="22" t="s">
        <v>172</v>
      </c>
      <c r="E221" s="22"/>
      <c r="F221" s="38"/>
      <c r="G221" s="17">
        <f t="shared" si="5"/>
        <v>0</v>
      </c>
      <c r="H221" s="41"/>
    </row>
    <row r="222" spans="2:8" x14ac:dyDescent="0.6">
      <c r="B222" s="50"/>
      <c r="C222" s="14"/>
      <c r="D222" s="22"/>
      <c r="E222" s="22"/>
      <c r="F222" s="38"/>
      <c r="G222" s="17" t="str">
        <f t="shared" si="5"/>
        <v/>
      </c>
      <c r="H222" s="41"/>
    </row>
    <row r="223" spans="2:8" s="28" customFormat="1" ht="19.5" customHeight="1" x14ac:dyDescent="0.6">
      <c r="B223" s="154" t="str">
        <f>$B$10</f>
        <v>C9.1</v>
      </c>
      <c r="C223" s="30" t="s">
        <v>78</v>
      </c>
      <c r="D223" s="31"/>
      <c r="E223" s="32"/>
      <c r="F223" s="31"/>
      <c r="G223" s="33">
        <f>SUM(G167:G222)</f>
        <v>0</v>
      </c>
      <c r="H223" s="34"/>
    </row>
    <row r="224" spans="2:8" x14ac:dyDescent="0.6">
      <c r="B224" s="367" t="str">
        <f>Client1</f>
        <v>Province of KwaZulu-Natal</v>
      </c>
      <c r="C224" s="367"/>
      <c r="D224" s="367"/>
      <c r="E224" s="365" t="str">
        <f>"Contract No. "&amp;ContractNo</f>
        <v>Contract No. ZNB00904/00000/00/HOD/INF/21/T</v>
      </c>
      <c r="F224" s="365"/>
      <c r="G224" s="365"/>
    </row>
    <row r="225" spans="2:8" x14ac:dyDescent="0.6">
      <c r="B225" s="367" t="str">
        <f>Client2</f>
        <v>Department of Transport</v>
      </c>
      <c r="C225" s="367"/>
      <c r="D225" s="367"/>
      <c r="E225" s="365"/>
      <c r="F225" s="365"/>
      <c r="G225" s="365"/>
    </row>
    <row r="226" spans="2:8" x14ac:dyDescent="0.6">
      <c r="B226" s="368"/>
      <c r="C226" s="368"/>
      <c r="D226" s="368"/>
      <c r="E226" s="366"/>
      <c r="F226" s="366"/>
      <c r="G226" s="366"/>
    </row>
    <row r="227" spans="2:8" x14ac:dyDescent="0.6">
      <c r="B227" s="376" t="s">
        <v>8</v>
      </c>
      <c r="C227" s="377"/>
      <c r="D227" s="377"/>
      <c r="E227" s="377"/>
      <c r="F227" s="377"/>
      <c r="G227" s="378" t="str">
        <f>$G$4</f>
        <v>CHAPTER C9.1</v>
      </c>
      <c r="H227" s="6"/>
    </row>
    <row r="228" spans="2:8" x14ac:dyDescent="0.6">
      <c r="B228" s="369" t="str">
        <f>ContractDescription</f>
        <v>THE CONSTRUCTION OF THE LOVU RIVER PEDESTRIAN BRIDGE NO.3383 IN THE DURBAN REGION</v>
      </c>
      <c r="C228" s="370"/>
      <c r="D228" s="370"/>
      <c r="E228" s="370"/>
      <c r="F228" s="370"/>
      <c r="G228" s="365"/>
      <c r="H228" s="8"/>
    </row>
    <row r="229" spans="2:8" x14ac:dyDescent="0.6">
      <c r="B229" s="369"/>
      <c r="C229" s="370"/>
      <c r="D229" s="370"/>
      <c r="E229" s="370"/>
      <c r="F229" s="370"/>
      <c r="G229" s="365"/>
      <c r="H229" s="8"/>
    </row>
    <row r="230" spans="2:8" x14ac:dyDescent="0.6">
      <c r="B230" s="371"/>
      <c r="C230" s="372"/>
      <c r="D230" s="372"/>
      <c r="E230" s="372"/>
      <c r="F230" s="372"/>
      <c r="G230" s="366"/>
      <c r="H230" s="8"/>
    </row>
    <row r="231" spans="2:8" s="9" customFormat="1" ht="24.95" customHeight="1" x14ac:dyDescent="0.6">
      <c r="B231" s="79" t="s">
        <v>9</v>
      </c>
      <c r="C231" s="11" t="s">
        <v>10</v>
      </c>
      <c r="D231" s="11" t="s">
        <v>11</v>
      </c>
      <c r="E231" s="11" t="s">
        <v>12</v>
      </c>
      <c r="F231" s="11" t="s">
        <v>13</v>
      </c>
      <c r="G231" s="11" t="s">
        <v>14</v>
      </c>
      <c r="H231" s="12"/>
    </row>
    <row r="232" spans="2:8" s="28" customFormat="1" ht="19.5" customHeight="1" x14ac:dyDescent="0.6">
      <c r="B232" s="85"/>
      <c r="C232" s="30" t="s">
        <v>79</v>
      </c>
      <c r="D232" s="31"/>
      <c r="E232" s="32"/>
      <c r="F232" s="31"/>
      <c r="G232" s="33">
        <f>G223</f>
        <v>0</v>
      </c>
      <c r="H232" s="34"/>
    </row>
    <row r="233" spans="2:8" x14ac:dyDescent="0.6">
      <c r="B233" s="50"/>
      <c r="C233" s="14"/>
      <c r="D233" s="22"/>
      <c r="E233" s="22"/>
      <c r="F233" s="38"/>
      <c r="G233" s="17"/>
      <c r="H233" s="41"/>
    </row>
    <row r="234" spans="2:8" ht="26" x14ac:dyDescent="0.6">
      <c r="B234" s="50" t="s">
        <v>2363</v>
      </c>
      <c r="C234" s="14" t="s">
        <v>2364</v>
      </c>
      <c r="D234" s="22"/>
      <c r="E234" s="22"/>
      <c r="F234" s="38"/>
      <c r="G234" s="17" t="str">
        <f t="shared" ref="G234:G265" si="6">IF(D234="","",E234*F234)</f>
        <v/>
      </c>
      <c r="H234" s="41"/>
    </row>
    <row r="235" spans="2:8" x14ac:dyDescent="0.6">
      <c r="B235" s="50"/>
      <c r="C235" s="14"/>
      <c r="D235" s="22"/>
      <c r="E235" s="22"/>
      <c r="F235" s="38"/>
      <c r="G235" s="17" t="str">
        <f t="shared" si="6"/>
        <v/>
      </c>
      <c r="H235" s="41"/>
    </row>
    <row r="236" spans="2:8" x14ac:dyDescent="0.6">
      <c r="B236" s="50" t="s">
        <v>2365</v>
      </c>
      <c r="C236" s="14" t="s">
        <v>2366</v>
      </c>
      <c r="D236" s="22" t="s">
        <v>28</v>
      </c>
      <c r="E236" s="22"/>
      <c r="F236" s="38"/>
      <c r="G236" s="17">
        <f t="shared" si="6"/>
        <v>0</v>
      </c>
      <c r="H236" s="41"/>
    </row>
    <row r="237" spans="2:8" x14ac:dyDescent="0.6">
      <c r="B237" s="50"/>
      <c r="C237" s="14"/>
      <c r="D237" s="22"/>
      <c r="E237" s="22"/>
      <c r="F237" s="38"/>
      <c r="G237" s="17" t="str">
        <f t="shared" si="6"/>
        <v/>
      </c>
      <c r="H237" s="41"/>
    </row>
    <row r="238" spans="2:8" ht="15.5" x14ac:dyDescent="0.6">
      <c r="B238" s="50" t="s">
        <v>2367</v>
      </c>
      <c r="C238" s="14" t="s">
        <v>2368</v>
      </c>
      <c r="D238" s="22" t="s">
        <v>172</v>
      </c>
      <c r="E238" s="22"/>
      <c r="F238" s="38"/>
      <c r="G238" s="17">
        <f t="shared" si="6"/>
        <v>0</v>
      </c>
      <c r="H238" s="41"/>
    </row>
    <row r="239" spans="2:8" x14ac:dyDescent="0.6">
      <c r="B239" s="50"/>
      <c r="C239" s="14"/>
      <c r="D239" s="22"/>
      <c r="E239" s="22"/>
      <c r="F239" s="38"/>
      <c r="G239" s="17" t="str">
        <f t="shared" si="6"/>
        <v/>
      </c>
      <c r="H239" s="41"/>
    </row>
    <row r="240" spans="2:8" x14ac:dyDescent="0.6">
      <c r="B240" s="50"/>
      <c r="C240" s="14"/>
      <c r="D240" s="22"/>
      <c r="E240" s="22"/>
      <c r="F240" s="38"/>
      <c r="G240" s="17" t="str">
        <f t="shared" si="6"/>
        <v/>
      </c>
      <c r="H240" s="41"/>
    </row>
    <row r="241" spans="2:8" x14ac:dyDescent="0.6">
      <c r="B241" s="50"/>
      <c r="C241" s="14"/>
      <c r="D241" s="22"/>
      <c r="E241" s="22"/>
      <c r="F241" s="38"/>
      <c r="G241" s="17" t="str">
        <f t="shared" si="6"/>
        <v/>
      </c>
      <c r="H241" s="41"/>
    </row>
    <row r="242" spans="2:8" x14ac:dyDescent="0.6">
      <c r="B242" s="50"/>
      <c r="C242" s="14"/>
      <c r="D242" s="22"/>
      <c r="E242" s="22"/>
      <c r="F242" s="38"/>
      <c r="G242" s="17" t="str">
        <f t="shared" si="6"/>
        <v/>
      </c>
      <c r="H242" s="41"/>
    </row>
    <row r="243" spans="2:8" x14ac:dyDescent="0.6">
      <c r="B243" s="50"/>
      <c r="C243" s="14"/>
      <c r="D243" s="22"/>
      <c r="E243" s="22"/>
      <c r="F243" s="38"/>
      <c r="G243" s="17" t="str">
        <f t="shared" si="6"/>
        <v/>
      </c>
      <c r="H243" s="41"/>
    </row>
    <row r="244" spans="2:8" x14ac:dyDescent="0.6">
      <c r="B244" s="50"/>
      <c r="C244" s="14"/>
      <c r="D244" s="22"/>
      <c r="E244" s="22"/>
      <c r="F244" s="38"/>
      <c r="G244" s="17" t="str">
        <f t="shared" si="6"/>
        <v/>
      </c>
      <c r="H244" s="41"/>
    </row>
    <row r="245" spans="2:8" x14ac:dyDescent="0.6">
      <c r="B245" s="50"/>
      <c r="C245" s="14"/>
      <c r="D245" s="22"/>
      <c r="E245" s="22"/>
      <c r="F245" s="38"/>
      <c r="G245" s="17" t="str">
        <f t="shared" si="6"/>
        <v/>
      </c>
      <c r="H245" s="41"/>
    </row>
    <row r="246" spans="2:8" x14ac:dyDescent="0.6">
      <c r="B246" s="50"/>
      <c r="C246" s="14"/>
      <c r="D246" s="22"/>
      <c r="E246" s="22"/>
      <c r="F246" s="38"/>
      <c r="G246" s="17" t="str">
        <f t="shared" si="6"/>
        <v/>
      </c>
      <c r="H246" s="41"/>
    </row>
    <row r="247" spans="2:8" x14ac:dyDescent="0.6">
      <c r="B247" s="50"/>
      <c r="C247" s="14"/>
      <c r="D247" s="22"/>
      <c r="E247" s="22"/>
      <c r="F247" s="38"/>
      <c r="G247" s="17" t="str">
        <f t="shared" si="6"/>
        <v/>
      </c>
      <c r="H247" s="41"/>
    </row>
    <row r="248" spans="2:8" x14ac:dyDescent="0.6">
      <c r="B248" s="50"/>
      <c r="C248" s="14"/>
      <c r="D248" s="22"/>
      <c r="E248" s="22"/>
      <c r="F248" s="38"/>
      <c r="G248" s="17" t="str">
        <f t="shared" si="6"/>
        <v/>
      </c>
      <c r="H248" s="41"/>
    </row>
    <row r="249" spans="2:8" x14ac:dyDescent="0.6">
      <c r="B249" s="50"/>
      <c r="C249" s="14"/>
      <c r="D249" s="22"/>
      <c r="E249" s="22"/>
      <c r="F249" s="38"/>
      <c r="G249" s="17" t="str">
        <f t="shared" si="6"/>
        <v/>
      </c>
      <c r="H249" s="41"/>
    </row>
    <row r="250" spans="2:8" x14ac:dyDescent="0.6">
      <c r="B250" s="50"/>
      <c r="C250" s="14"/>
      <c r="D250" s="22"/>
      <c r="E250" s="22"/>
      <c r="F250" s="38"/>
      <c r="G250" s="17" t="str">
        <f t="shared" si="6"/>
        <v/>
      </c>
      <c r="H250" s="41"/>
    </row>
    <row r="251" spans="2:8" x14ac:dyDescent="0.6">
      <c r="B251" s="50"/>
      <c r="C251" s="14"/>
      <c r="D251" s="22"/>
      <c r="E251" s="22"/>
      <c r="F251" s="38"/>
      <c r="G251" s="17" t="str">
        <f t="shared" si="6"/>
        <v/>
      </c>
      <c r="H251" s="41"/>
    </row>
    <row r="252" spans="2:8" x14ac:dyDescent="0.6">
      <c r="B252" s="50"/>
      <c r="C252" s="14"/>
      <c r="D252" s="22"/>
      <c r="E252" s="22"/>
      <c r="F252" s="38"/>
      <c r="G252" s="17" t="str">
        <f t="shared" si="6"/>
        <v/>
      </c>
      <c r="H252" s="41"/>
    </row>
    <row r="253" spans="2:8" x14ac:dyDescent="0.6">
      <c r="B253" s="50"/>
      <c r="C253" s="14"/>
      <c r="D253" s="22"/>
      <c r="E253" s="22"/>
      <c r="F253" s="38"/>
      <c r="G253" s="17" t="str">
        <f t="shared" si="6"/>
        <v/>
      </c>
      <c r="H253" s="41"/>
    </row>
    <row r="254" spans="2:8" x14ac:dyDescent="0.6">
      <c r="B254" s="50"/>
      <c r="C254" s="14"/>
      <c r="D254" s="22"/>
      <c r="E254" s="22"/>
      <c r="F254" s="38"/>
      <c r="G254" s="17" t="str">
        <f t="shared" si="6"/>
        <v/>
      </c>
      <c r="H254" s="41"/>
    </row>
    <row r="255" spans="2:8" x14ac:dyDescent="0.6">
      <c r="B255" s="50"/>
      <c r="C255" s="14"/>
      <c r="D255" s="22"/>
      <c r="E255" s="22"/>
      <c r="F255" s="38"/>
      <c r="G255" s="17" t="str">
        <f t="shared" si="6"/>
        <v/>
      </c>
      <c r="H255" s="41"/>
    </row>
    <row r="256" spans="2:8" x14ac:dyDescent="0.6">
      <c r="B256" s="50"/>
      <c r="C256" s="14"/>
      <c r="D256" s="22"/>
      <c r="E256" s="22"/>
      <c r="F256" s="38"/>
      <c r="G256" s="17" t="str">
        <f t="shared" si="6"/>
        <v/>
      </c>
      <c r="H256" s="41"/>
    </row>
    <row r="257" spans="2:8" x14ac:dyDescent="0.6">
      <c r="B257" s="50"/>
      <c r="C257" s="14"/>
      <c r="D257" s="22"/>
      <c r="E257" s="22"/>
      <c r="F257" s="38"/>
      <c r="G257" s="17" t="str">
        <f t="shared" si="6"/>
        <v/>
      </c>
      <c r="H257" s="41"/>
    </row>
    <row r="258" spans="2:8" x14ac:dyDescent="0.6">
      <c r="B258" s="50"/>
      <c r="C258" s="14"/>
      <c r="D258" s="22"/>
      <c r="E258" s="22"/>
      <c r="F258" s="38"/>
      <c r="G258" s="17" t="str">
        <f t="shared" si="6"/>
        <v/>
      </c>
      <c r="H258" s="41"/>
    </row>
    <row r="259" spans="2:8" x14ac:dyDescent="0.6">
      <c r="B259" s="50"/>
      <c r="C259" s="14"/>
      <c r="D259" s="22"/>
      <c r="E259" s="22"/>
      <c r="F259" s="38"/>
      <c r="G259" s="17" t="str">
        <f t="shared" si="6"/>
        <v/>
      </c>
      <c r="H259" s="41"/>
    </row>
    <row r="260" spans="2:8" x14ac:dyDescent="0.6">
      <c r="B260" s="50"/>
      <c r="C260" s="14"/>
      <c r="D260" s="22"/>
      <c r="E260" s="22"/>
      <c r="F260" s="38"/>
      <c r="G260" s="17" t="str">
        <f t="shared" si="6"/>
        <v/>
      </c>
      <c r="H260" s="41"/>
    </row>
    <row r="261" spans="2:8" x14ac:dyDescent="0.6">
      <c r="B261" s="50"/>
      <c r="C261" s="14"/>
      <c r="D261" s="22"/>
      <c r="E261" s="22"/>
      <c r="F261" s="38"/>
      <c r="G261" s="17" t="str">
        <f t="shared" si="6"/>
        <v/>
      </c>
      <c r="H261" s="41"/>
    </row>
    <row r="262" spans="2:8" x14ac:dyDescent="0.6">
      <c r="B262" s="50"/>
      <c r="C262" s="14"/>
      <c r="D262" s="22"/>
      <c r="E262" s="22"/>
      <c r="F262" s="38"/>
      <c r="G262" s="17" t="str">
        <f t="shared" si="6"/>
        <v/>
      </c>
      <c r="H262" s="41"/>
    </row>
    <row r="263" spans="2:8" x14ac:dyDescent="0.6">
      <c r="B263" s="50"/>
      <c r="C263" s="14"/>
      <c r="D263" s="22"/>
      <c r="E263" s="22"/>
      <c r="F263" s="38"/>
      <c r="G263" s="17" t="str">
        <f t="shared" si="6"/>
        <v/>
      </c>
      <c r="H263" s="41"/>
    </row>
    <row r="264" spans="2:8" x14ac:dyDescent="0.6">
      <c r="B264" s="50"/>
      <c r="C264" s="14"/>
      <c r="D264" s="22"/>
      <c r="E264" s="22"/>
      <c r="F264" s="38"/>
      <c r="G264" s="17" t="str">
        <f t="shared" si="6"/>
        <v/>
      </c>
      <c r="H264" s="41"/>
    </row>
    <row r="265" spans="2:8" x14ac:dyDescent="0.6">
      <c r="B265" s="50"/>
      <c r="C265" s="14"/>
      <c r="D265" s="22"/>
      <c r="E265" s="22"/>
      <c r="F265" s="38"/>
      <c r="G265" s="17" t="str">
        <f t="shared" si="6"/>
        <v/>
      </c>
      <c r="H265" s="41"/>
    </row>
    <row r="266" spans="2:8" x14ac:dyDescent="0.6">
      <c r="B266" s="50"/>
      <c r="C266" s="14"/>
      <c r="D266" s="22"/>
      <c r="E266" s="22"/>
      <c r="F266" s="38"/>
      <c r="G266" s="17" t="str">
        <f t="shared" ref="G266:G297" si="7">IF(D266="","",E266*F266)</f>
        <v/>
      </c>
      <c r="H266" s="41"/>
    </row>
    <row r="267" spans="2:8" x14ac:dyDescent="0.6">
      <c r="B267" s="50"/>
      <c r="C267" s="14"/>
      <c r="D267" s="22"/>
      <c r="E267" s="22"/>
      <c r="F267" s="38"/>
      <c r="G267" s="17" t="str">
        <f t="shared" si="7"/>
        <v/>
      </c>
      <c r="H267" s="41"/>
    </row>
    <row r="268" spans="2:8" x14ac:dyDescent="0.6">
      <c r="B268" s="50"/>
      <c r="C268" s="14"/>
      <c r="D268" s="22"/>
      <c r="E268" s="22"/>
      <c r="F268" s="38"/>
      <c r="G268" s="17" t="str">
        <f t="shared" si="7"/>
        <v/>
      </c>
      <c r="H268" s="41"/>
    </row>
    <row r="269" spans="2:8" x14ac:dyDescent="0.6">
      <c r="B269" s="50"/>
      <c r="C269" s="14"/>
      <c r="D269" s="22"/>
      <c r="E269" s="22"/>
      <c r="F269" s="38"/>
      <c r="G269" s="17" t="str">
        <f t="shared" si="7"/>
        <v/>
      </c>
      <c r="H269" s="41"/>
    </row>
    <row r="270" spans="2:8" x14ac:dyDescent="0.6">
      <c r="B270" s="50"/>
      <c r="C270" s="14"/>
      <c r="D270" s="22"/>
      <c r="E270" s="22"/>
      <c r="F270" s="38"/>
      <c r="G270" s="17" t="str">
        <f t="shared" si="7"/>
        <v/>
      </c>
      <c r="H270" s="41"/>
    </row>
    <row r="271" spans="2:8" x14ac:dyDescent="0.6">
      <c r="B271" s="50"/>
      <c r="C271" s="14"/>
      <c r="D271" s="22"/>
      <c r="E271" s="22"/>
      <c r="F271" s="38"/>
      <c r="G271" s="17" t="str">
        <f t="shared" si="7"/>
        <v/>
      </c>
      <c r="H271" s="41"/>
    </row>
    <row r="272" spans="2:8" x14ac:dyDescent="0.6">
      <c r="B272" s="50"/>
      <c r="C272" s="14"/>
      <c r="D272" s="22"/>
      <c r="E272" s="22"/>
      <c r="F272" s="38"/>
      <c r="G272" s="17" t="str">
        <f t="shared" si="7"/>
        <v/>
      </c>
      <c r="H272" s="41"/>
    </row>
    <row r="273" spans="2:8" x14ac:dyDescent="0.6">
      <c r="B273" s="50"/>
      <c r="C273" s="14"/>
      <c r="D273" s="22"/>
      <c r="E273" s="22"/>
      <c r="F273" s="38"/>
      <c r="G273" s="17" t="str">
        <f t="shared" si="7"/>
        <v/>
      </c>
      <c r="H273" s="41"/>
    </row>
    <row r="274" spans="2:8" x14ac:dyDescent="0.6">
      <c r="B274" s="50"/>
      <c r="C274" s="14"/>
      <c r="D274" s="22"/>
      <c r="E274" s="22"/>
      <c r="F274" s="38"/>
      <c r="G274" s="17" t="str">
        <f t="shared" si="7"/>
        <v/>
      </c>
      <c r="H274" s="41"/>
    </row>
    <row r="275" spans="2:8" x14ac:dyDescent="0.6">
      <c r="B275" s="50"/>
      <c r="C275" s="14"/>
      <c r="D275" s="22"/>
      <c r="E275" s="22"/>
      <c r="F275" s="38"/>
      <c r="G275" s="17" t="str">
        <f t="shared" si="7"/>
        <v/>
      </c>
      <c r="H275" s="41"/>
    </row>
    <row r="276" spans="2:8" x14ac:dyDescent="0.6">
      <c r="B276" s="50"/>
      <c r="C276" s="14"/>
      <c r="D276" s="22"/>
      <c r="E276" s="22"/>
      <c r="F276" s="38"/>
      <c r="G276" s="17" t="str">
        <f t="shared" si="7"/>
        <v/>
      </c>
      <c r="H276" s="41"/>
    </row>
    <row r="277" spans="2:8" x14ac:dyDescent="0.6">
      <c r="B277" s="50"/>
      <c r="C277" s="14"/>
      <c r="D277" s="22"/>
      <c r="E277" s="22"/>
      <c r="F277" s="38"/>
      <c r="G277" s="17" t="str">
        <f t="shared" si="7"/>
        <v/>
      </c>
      <c r="H277" s="41"/>
    </row>
    <row r="278" spans="2:8" x14ac:dyDescent="0.6">
      <c r="B278" s="50"/>
      <c r="C278" s="14"/>
      <c r="D278" s="22"/>
      <c r="E278" s="22"/>
      <c r="F278" s="38"/>
      <c r="G278" s="17" t="str">
        <f t="shared" si="7"/>
        <v/>
      </c>
      <c r="H278" s="41"/>
    </row>
    <row r="279" spans="2:8" x14ac:dyDescent="0.6">
      <c r="B279" s="50"/>
      <c r="C279" s="14"/>
      <c r="D279" s="22"/>
      <c r="E279" s="22"/>
      <c r="F279" s="38"/>
      <c r="G279" s="17" t="str">
        <f t="shared" si="7"/>
        <v/>
      </c>
      <c r="H279" s="41"/>
    </row>
    <row r="280" spans="2:8" x14ac:dyDescent="0.6">
      <c r="B280" s="50"/>
      <c r="C280" s="14"/>
      <c r="D280" s="22"/>
      <c r="E280" s="22"/>
      <c r="F280" s="38"/>
      <c r="G280" s="17" t="str">
        <f t="shared" si="7"/>
        <v/>
      </c>
      <c r="H280" s="41"/>
    </row>
    <row r="281" spans="2:8" x14ac:dyDescent="0.6">
      <c r="B281" s="50"/>
      <c r="C281" s="14"/>
      <c r="D281" s="22"/>
      <c r="E281" s="22"/>
      <c r="F281" s="38"/>
      <c r="G281" s="17" t="str">
        <f t="shared" si="7"/>
        <v/>
      </c>
      <c r="H281" s="41"/>
    </row>
    <row r="282" spans="2:8" x14ac:dyDescent="0.6">
      <c r="B282" s="50"/>
      <c r="C282" s="14"/>
      <c r="D282" s="22"/>
      <c r="E282" s="22"/>
      <c r="F282" s="38"/>
      <c r="G282" s="17" t="str">
        <f t="shared" si="7"/>
        <v/>
      </c>
      <c r="H282" s="41"/>
    </row>
    <row r="283" spans="2:8" x14ac:dyDescent="0.6">
      <c r="B283" s="50"/>
      <c r="C283" s="14"/>
      <c r="D283" s="22"/>
      <c r="E283" s="22"/>
      <c r="F283" s="38"/>
      <c r="G283" s="17" t="str">
        <f t="shared" si="7"/>
        <v/>
      </c>
      <c r="H283" s="41"/>
    </row>
    <row r="284" spans="2:8" x14ac:dyDescent="0.6">
      <c r="B284" s="50"/>
      <c r="C284" s="14"/>
      <c r="D284" s="22"/>
      <c r="E284" s="22"/>
      <c r="F284" s="38"/>
      <c r="G284" s="17" t="str">
        <f t="shared" si="7"/>
        <v/>
      </c>
      <c r="H284" s="41"/>
    </row>
    <row r="285" spans="2:8" x14ac:dyDescent="0.6">
      <c r="B285" s="50"/>
      <c r="C285" s="14"/>
      <c r="D285" s="22"/>
      <c r="E285" s="22"/>
      <c r="F285" s="38"/>
      <c r="G285" s="17" t="str">
        <f t="shared" si="7"/>
        <v/>
      </c>
      <c r="H285" s="41"/>
    </row>
    <row r="286" spans="2:8" x14ac:dyDescent="0.6">
      <c r="B286" s="50"/>
      <c r="C286" s="14"/>
      <c r="D286" s="22"/>
      <c r="E286" s="22"/>
      <c r="F286" s="38"/>
      <c r="G286" s="17" t="str">
        <f t="shared" si="7"/>
        <v/>
      </c>
      <c r="H286" s="41"/>
    </row>
    <row r="287" spans="2:8" x14ac:dyDescent="0.6">
      <c r="B287" s="50"/>
      <c r="C287" s="14"/>
      <c r="D287" s="22"/>
      <c r="E287" s="22"/>
      <c r="F287" s="38"/>
      <c r="G287" s="17" t="str">
        <f t="shared" si="7"/>
        <v/>
      </c>
      <c r="H287" s="41"/>
    </row>
    <row r="288" spans="2:8" x14ac:dyDescent="0.6">
      <c r="B288" s="50"/>
      <c r="C288" s="14"/>
      <c r="D288" s="22"/>
      <c r="E288" s="22"/>
      <c r="F288" s="38"/>
      <c r="G288" s="17" t="str">
        <f t="shared" si="7"/>
        <v/>
      </c>
      <c r="H288" s="41"/>
    </row>
    <row r="289" spans="2:8" x14ac:dyDescent="0.6">
      <c r="B289" s="50"/>
      <c r="C289" s="14"/>
      <c r="D289" s="22"/>
      <c r="E289" s="22"/>
      <c r="F289" s="38"/>
      <c r="G289" s="17" t="str">
        <f t="shared" si="7"/>
        <v/>
      </c>
      <c r="H289" s="41"/>
    </row>
    <row r="290" spans="2:8" x14ac:dyDescent="0.6">
      <c r="B290" s="50"/>
      <c r="C290" s="14"/>
      <c r="D290" s="22"/>
      <c r="E290" s="22"/>
      <c r="F290" s="38"/>
      <c r="G290" s="17" t="str">
        <f t="shared" si="7"/>
        <v/>
      </c>
      <c r="H290" s="41"/>
    </row>
    <row r="291" spans="2:8" x14ac:dyDescent="0.6">
      <c r="B291" s="50"/>
      <c r="C291" s="14"/>
      <c r="D291" s="22"/>
      <c r="E291" s="22"/>
      <c r="F291" s="38"/>
      <c r="G291" s="17" t="str">
        <f t="shared" si="7"/>
        <v/>
      </c>
      <c r="H291" s="41"/>
    </row>
    <row r="292" spans="2:8" x14ac:dyDescent="0.6">
      <c r="B292" s="50"/>
      <c r="C292" s="14"/>
      <c r="D292" s="22"/>
      <c r="E292" s="22"/>
      <c r="F292" s="38"/>
      <c r="G292" s="17" t="str">
        <f t="shared" si="7"/>
        <v/>
      </c>
      <c r="H292" s="41"/>
    </row>
    <row r="293" spans="2:8" x14ac:dyDescent="0.6">
      <c r="B293" s="50"/>
      <c r="C293" s="14"/>
      <c r="D293" s="22"/>
      <c r="E293" s="22"/>
      <c r="F293" s="38"/>
      <c r="G293" s="17" t="str">
        <f t="shared" si="7"/>
        <v/>
      </c>
      <c r="H293" s="41"/>
    </row>
    <row r="294" spans="2:8" x14ac:dyDescent="0.6">
      <c r="B294" s="50"/>
      <c r="C294" s="14"/>
      <c r="D294" s="22"/>
      <c r="E294" s="22"/>
      <c r="F294" s="38"/>
      <c r="G294" s="17" t="str">
        <f t="shared" si="7"/>
        <v/>
      </c>
      <c r="H294" s="41"/>
    </row>
    <row r="295" spans="2:8" x14ac:dyDescent="0.6">
      <c r="B295" s="50"/>
      <c r="C295" s="14"/>
      <c r="D295" s="22"/>
      <c r="E295" s="22"/>
      <c r="F295" s="38"/>
      <c r="G295" s="17" t="str">
        <f t="shared" si="7"/>
        <v/>
      </c>
      <c r="H295" s="41"/>
    </row>
    <row r="296" spans="2:8" x14ac:dyDescent="0.6">
      <c r="B296" s="50"/>
      <c r="C296" s="14"/>
      <c r="D296" s="22"/>
      <c r="E296" s="22"/>
      <c r="F296" s="38"/>
      <c r="G296" s="17" t="str">
        <f t="shared" si="7"/>
        <v/>
      </c>
      <c r="H296" s="41"/>
    </row>
    <row r="297" spans="2:8" x14ac:dyDescent="0.6">
      <c r="B297" s="50"/>
      <c r="C297" s="14"/>
      <c r="D297" s="22"/>
      <c r="E297" s="22"/>
      <c r="F297" s="38"/>
      <c r="G297" s="17" t="str">
        <f t="shared" si="7"/>
        <v/>
      </c>
      <c r="H297" s="41"/>
    </row>
    <row r="298" spans="2:8" x14ac:dyDescent="0.6">
      <c r="B298" s="50"/>
      <c r="C298" s="14"/>
      <c r="D298" s="22"/>
      <c r="E298" s="22"/>
      <c r="F298" s="38"/>
      <c r="G298" s="17" t="str">
        <f t="shared" ref="G298:G299" si="8">IF(D298="","",E298*F298)</f>
        <v/>
      </c>
      <c r="H298" s="41"/>
    </row>
    <row r="299" spans="2:8" x14ac:dyDescent="0.6">
      <c r="B299" s="50"/>
      <c r="C299" s="14"/>
      <c r="D299" s="22"/>
      <c r="E299" s="22"/>
      <c r="F299" s="38"/>
      <c r="G299" s="17" t="str">
        <f t="shared" si="8"/>
        <v/>
      </c>
      <c r="H299" s="41"/>
    </row>
    <row r="300" spans="2:8" s="28" customFormat="1" ht="24.75" customHeight="1" x14ac:dyDescent="0.6">
      <c r="B300" s="93" t="str">
        <f>$B$10</f>
        <v>C9.1</v>
      </c>
      <c r="C300" s="30" t="s">
        <v>173</v>
      </c>
      <c r="D300" s="31"/>
      <c r="E300" s="32"/>
      <c r="F300" s="31"/>
      <c r="G300" s="33">
        <f>SUM(G232:G299)</f>
        <v>0</v>
      </c>
      <c r="H300" s="34"/>
    </row>
  </sheetData>
  <mergeCells count="32">
    <mergeCell ref="B224:D224"/>
    <mergeCell ref="E224:G226"/>
    <mergeCell ref="B225:D225"/>
    <mergeCell ref="B226:D226"/>
    <mergeCell ref="B227:F227"/>
    <mergeCell ref="G227:G230"/>
    <mergeCell ref="B228:F230"/>
    <mergeCell ref="B159:D159"/>
    <mergeCell ref="E159:G161"/>
    <mergeCell ref="B160:D160"/>
    <mergeCell ref="B161:D161"/>
    <mergeCell ref="B162:F162"/>
    <mergeCell ref="G162:G165"/>
    <mergeCell ref="B163:F165"/>
    <mergeCell ref="B114:F114"/>
    <mergeCell ref="G114:G117"/>
    <mergeCell ref="B115:F117"/>
    <mergeCell ref="B66:F66"/>
    <mergeCell ref="G66:G69"/>
    <mergeCell ref="B67:F69"/>
    <mergeCell ref="B111:D111"/>
    <mergeCell ref="E111:G113"/>
    <mergeCell ref="B112:D112"/>
    <mergeCell ref="B113:D113"/>
    <mergeCell ref="E1:G1"/>
    <mergeCell ref="B5:F7"/>
    <mergeCell ref="G4:G7"/>
    <mergeCell ref="B4:F4"/>
    <mergeCell ref="B63:D63"/>
    <mergeCell ref="E63:G65"/>
    <mergeCell ref="B64:D64"/>
    <mergeCell ref="B65:D65"/>
  </mergeCells>
  <phoneticPr fontId="16" type="noConversion"/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ZNT 4198/17T Standard Quotation Document Ver. 2019-09-02&amp;R&amp;"Arial,Bold"_____________________
C&amp;P   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80">
    <tabColor rgb="FF92D050"/>
  </sheetPr>
  <dimension ref="B1:J388"/>
  <sheetViews>
    <sheetView view="pageBreakPreview" zoomScale="70" zoomScaleNormal="125" zoomScaleSheetLayoutView="70" zoomScalePageLayoutView="125" workbookViewId="0">
      <pane xSplit="4" ySplit="1" topLeftCell="E328" activePane="bottomRight" state="frozen"/>
      <selection pane="topRight" activeCell="R26" sqref="R26"/>
      <selection pane="bottomLeft" activeCell="R26" sqref="R26"/>
      <selection pane="bottomRight" activeCell="E346" sqref="E346"/>
    </sheetView>
  </sheetViews>
  <sheetFormatPr defaultColWidth="8.86328125" defaultRowHeight="13" x14ac:dyDescent="0.6"/>
  <cols>
    <col min="1" max="1" width="0.86328125" style="1" customWidth="1"/>
    <col min="2" max="2" width="11.54296875" style="193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8.86328125" style="1"/>
  </cols>
  <sheetData>
    <row r="1" spans="2:8" x14ac:dyDescent="0.6">
      <c r="B1" s="9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92" t="str">
        <f>Client2</f>
        <v>Department of Transport</v>
      </c>
    </row>
    <row r="3" spans="2:8" x14ac:dyDescent="0.6">
      <c r="B3" s="4"/>
    </row>
    <row r="4" spans="2:8" ht="12.75" customHeight="1" x14ac:dyDescent="0.6">
      <c r="B4" s="376" t="s">
        <v>8</v>
      </c>
      <c r="C4" s="377"/>
      <c r="D4" s="377"/>
      <c r="E4" s="377"/>
      <c r="F4" s="377"/>
      <c r="G4" s="380" t="str">
        <f>"CHAPTER "&amp;B10</f>
        <v>CHAPTER C10.1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81"/>
      <c r="H5" s="8"/>
    </row>
    <row r="6" spans="2:8" ht="12.75" customHeight="1" x14ac:dyDescent="0.6">
      <c r="B6" s="369"/>
      <c r="C6" s="370"/>
      <c r="D6" s="370"/>
      <c r="E6" s="370"/>
      <c r="F6" s="370"/>
      <c r="G6" s="381"/>
      <c r="H6" s="8"/>
    </row>
    <row r="7" spans="2:8" s="9" customFormat="1" ht="7.5" customHeight="1" x14ac:dyDescent="0.6">
      <c r="B7" s="371"/>
      <c r="C7" s="372"/>
      <c r="D7" s="372"/>
      <c r="E7" s="372"/>
      <c r="F7" s="372"/>
      <c r="G7" s="382"/>
      <c r="H7" s="12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50"/>
      <c r="C9" s="14"/>
      <c r="D9" s="15"/>
      <c r="E9" s="15"/>
      <c r="F9" s="16"/>
      <c r="G9" s="17" t="str">
        <f t="shared" ref="G9:G40" si="0">IF(D9="","",E9*F9)</f>
        <v/>
      </c>
      <c r="H9" s="18"/>
    </row>
    <row r="10" spans="2:8" ht="26" x14ac:dyDescent="0.6">
      <c r="B10" s="77" t="s">
        <v>2369</v>
      </c>
      <c r="C10" s="20" t="s">
        <v>2370</v>
      </c>
      <c r="D10" s="15"/>
      <c r="E10" s="15"/>
      <c r="F10" s="16"/>
      <c r="G10" s="17" t="str">
        <f t="shared" si="0"/>
        <v/>
      </c>
      <c r="H10" s="18"/>
    </row>
    <row r="11" spans="2:8" x14ac:dyDescent="0.6">
      <c r="B11" s="50"/>
      <c r="C11" s="14"/>
      <c r="D11" s="15"/>
      <c r="E11" s="15"/>
      <c r="F11" s="16"/>
      <c r="G11" s="17" t="str">
        <f t="shared" si="0"/>
        <v/>
      </c>
      <c r="H11" s="18"/>
    </row>
    <row r="12" spans="2:8" ht="26" hidden="1" x14ac:dyDescent="0.6">
      <c r="B12" s="63" t="s">
        <v>2371</v>
      </c>
      <c r="C12" s="14" t="s">
        <v>2372</v>
      </c>
      <c r="D12" s="15"/>
      <c r="E12" s="15"/>
      <c r="F12" s="16"/>
      <c r="G12" s="17" t="str">
        <f t="shared" si="0"/>
        <v/>
      </c>
      <c r="H12" s="18"/>
    </row>
    <row r="13" spans="2:8" hidden="1" x14ac:dyDescent="0.6">
      <c r="B13" s="63"/>
      <c r="C13" s="14"/>
      <c r="D13" s="15"/>
      <c r="E13" s="15"/>
      <c r="F13" s="16"/>
      <c r="G13" s="17" t="str">
        <f t="shared" si="0"/>
        <v/>
      </c>
      <c r="H13" s="18"/>
    </row>
    <row r="14" spans="2:8" ht="13.5" hidden="1" x14ac:dyDescent="0.6">
      <c r="B14" s="50" t="s">
        <v>2373</v>
      </c>
      <c r="C14" s="14" t="s">
        <v>2374</v>
      </c>
      <c r="D14" s="22" t="s">
        <v>502</v>
      </c>
      <c r="E14" s="23"/>
      <c r="F14" s="24"/>
      <c r="G14" s="17">
        <f t="shared" si="0"/>
        <v>0</v>
      </c>
      <c r="H14" s="62"/>
    </row>
    <row r="15" spans="2:8" hidden="1" x14ac:dyDescent="0.6">
      <c r="B15" s="63"/>
      <c r="C15" s="14"/>
      <c r="D15" s="15"/>
      <c r="E15" s="26"/>
      <c r="F15" s="16"/>
      <c r="G15" s="17" t="str">
        <f t="shared" si="0"/>
        <v/>
      </c>
      <c r="H15" s="18"/>
    </row>
    <row r="16" spans="2:8" ht="13.5" hidden="1" x14ac:dyDescent="0.6">
      <c r="B16" s="50" t="s">
        <v>2375</v>
      </c>
      <c r="C16" s="14" t="s">
        <v>2376</v>
      </c>
      <c r="D16" s="22" t="s">
        <v>502</v>
      </c>
      <c r="E16" s="26"/>
      <c r="F16" s="64"/>
      <c r="G16" s="17">
        <f t="shared" si="0"/>
        <v>0</v>
      </c>
      <c r="H16" s="18"/>
    </row>
    <row r="17" spans="2:8" hidden="1" x14ac:dyDescent="0.6">
      <c r="B17" s="63"/>
      <c r="C17" s="14"/>
      <c r="D17" s="15"/>
      <c r="E17" s="26"/>
      <c r="F17" s="16"/>
      <c r="G17" s="17" t="str">
        <f t="shared" si="0"/>
        <v/>
      </c>
      <c r="H17" s="65"/>
    </row>
    <row r="18" spans="2:8" ht="13.5" hidden="1" x14ac:dyDescent="0.6">
      <c r="B18" s="50" t="s">
        <v>2377</v>
      </c>
      <c r="C18" s="153" t="s">
        <v>2378</v>
      </c>
      <c r="D18" s="22" t="s">
        <v>502</v>
      </c>
      <c r="E18" s="26"/>
      <c r="F18" s="67"/>
      <c r="G18" s="17">
        <f t="shared" si="0"/>
        <v>0</v>
      </c>
      <c r="H18" s="68"/>
    </row>
    <row r="19" spans="2:8" hidden="1" x14ac:dyDescent="0.6">
      <c r="B19" s="63"/>
      <c r="C19" s="152"/>
      <c r="D19" s="66"/>
      <c r="E19" s="26"/>
      <c r="F19" s="67"/>
      <c r="G19" s="17" t="str">
        <f t="shared" si="0"/>
        <v/>
      </c>
      <c r="H19" s="68"/>
    </row>
    <row r="20" spans="2:8" ht="13.5" hidden="1" x14ac:dyDescent="0.6">
      <c r="B20" s="50" t="s">
        <v>2379</v>
      </c>
      <c r="C20" s="14" t="s">
        <v>2380</v>
      </c>
      <c r="D20" s="22" t="s">
        <v>502</v>
      </c>
      <c r="E20" s="26"/>
      <c r="F20" s="69"/>
      <c r="G20" s="17">
        <f t="shared" si="0"/>
        <v>0</v>
      </c>
      <c r="H20" s="68"/>
    </row>
    <row r="21" spans="2:8" hidden="1" x14ac:dyDescent="0.6">
      <c r="B21" s="63"/>
      <c r="C21" s="152"/>
      <c r="D21" s="66"/>
      <c r="E21" s="26"/>
      <c r="F21" s="67"/>
      <c r="G21" s="17" t="str">
        <f t="shared" si="0"/>
        <v/>
      </c>
      <c r="H21" s="68"/>
    </row>
    <row r="22" spans="2:8" ht="13.5" hidden="1" x14ac:dyDescent="0.6">
      <c r="B22" s="63" t="s">
        <v>2381</v>
      </c>
      <c r="C22" s="14" t="s">
        <v>2382</v>
      </c>
      <c r="D22" s="22" t="s">
        <v>502</v>
      </c>
      <c r="E22" s="26"/>
      <c r="F22" s="64"/>
      <c r="G22" s="17">
        <f t="shared" si="0"/>
        <v>0</v>
      </c>
      <c r="H22" s="68"/>
    </row>
    <row r="23" spans="2:8" hidden="1" x14ac:dyDescent="0.6">
      <c r="B23" s="63"/>
      <c r="C23" s="152"/>
      <c r="D23" s="66"/>
      <c r="E23" s="26"/>
      <c r="F23" s="67"/>
      <c r="G23" s="17" t="str">
        <f t="shared" si="0"/>
        <v/>
      </c>
      <c r="H23" s="68"/>
    </row>
    <row r="24" spans="2:8" ht="52" hidden="1" x14ac:dyDescent="0.6">
      <c r="B24" s="50" t="s">
        <v>2383</v>
      </c>
      <c r="C24" s="14" t="s">
        <v>2384</v>
      </c>
      <c r="D24" s="22" t="s">
        <v>90</v>
      </c>
      <c r="E24" s="26"/>
      <c r="F24" s="16"/>
      <c r="G24" s="17">
        <f t="shared" si="0"/>
        <v>0</v>
      </c>
      <c r="H24" s="18"/>
    </row>
    <row r="25" spans="2:8" hidden="1" x14ac:dyDescent="0.6">
      <c r="B25" s="63"/>
      <c r="C25" s="14"/>
      <c r="D25" s="15"/>
      <c r="E25" s="26"/>
      <c r="F25" s="16"/>
      <c r="G25" s="17" t="str">
        <f t="shared" si="0"/>
        <v/>
      </c>
      <c r="H25" s="18"/>
    </row>
    <row r="26" spans="2:8" ht="13.5" hidden="1" x14ac:dyDescent="0.6">
      <c r="B26" s="50" t="s">
        <v>2385</v>
      </c>
      <c r="C26" s="14" t="s">
        <v>2374</v>
      </c>
      <c r="D26" s="22" t="s">
        <v>502</v>
      </c>
      <c r="E26" s="26"/>
      <c r="F26" s="69"/>
      <c r="G26" s="17">
        <f t="shared" si="0"/>
        <v>0</v>
      </c>
      <c r="H26" s="62"/>
    </row>
    <row r="27" spans="2:8" hidden="1" x14ac:dyDescent="0.6">
      <c r="B27" s="63"/>
      <c r="C27" s="14"/>
      <c r="D27" s="15"/>
      <c r="E27" s="26"/>
      <c r="F27" s="69"/>
      <c r="G27" s="17" t="str">
        <f t="shared" si="0"/>
        <v/>
      </c>
      <c r="H27" s="18"/>
    </row>
    <row r="28" spans="2:8" ht="13.5" hidden="1" x14ac:dyDescent="0.6">
      <c r="B28" s="50" t="s">
        <v>2386</v>
      </c>
      <c r="C28" s="14" t="s">
        <v>2376</v>
      </c>
      <c r="D28" s="22" t="s">
        <v>502</v>
      </c>
      <c r="E28" s="26"/>
      <c r="F28" s="64"/>
      <c r="G28" s="17">
        <f t="shared" si="0"/>
        <v>0</v>
      </c>
      <c r="H28" s="18"/>
    </row>
    <row r="29" spans="2:8" hidden="1" x14ac:dyDescent="0.6">
      <c r="B29" s="63"/>
      <c r="C29" s="14"/>
      <c r="D29" s="15"/>
      <c r="E29" s="26"/>
      <c r="F29" s="27"/>
      <c r="G29" s="17" t="str">
        <f t="shared" si="0"/>
        <v/>
      </c>
      <c r="H29" s="18"/>
    </row>
    <row r="30" spans="2:8" ht="12" hidden="1" customHeight="1" x14ac:dyDescent="0.6">
      <c r="B30" s="50" t="s">
        <v>2387</v>
      </c>
      <c r="C30" s="14" t="s">
        <v>2378</v>
      </c>
      <c r="D30" s="22" t="s">
        <v>502</v>
      </c>
      <c r="E30" s="26"/>
      <c r="F30" s="27"/>
      <c r="G30" s="17">
        <f t="shared" si="0"/>
        <v>0</v>
      </c>
      <c r="H30" s="18"/>
    </row>
    <row r="31" spans="2:8" hidden="1" x14ac:dyDescent="0.6">
      <c r="B31" s="63"/>
      <c r="C31" s="14"/>
      <c r="D31" s="15"/>
      <c r="E31" s="26"/>
      <c r="F31" s="27"/>
      <c r="G31" s="17" t="str">
        <f t="shared" si="0"/>
        <v/>
      </c>
      <c r="H31" s="18"/>
    </row>
    <row r="32" spans="2:8" ht="13.5" hidden="1" x14ac:dyDescent="0.6">
      <c r="B32" s="50" t="s">
        <v>2388</v>
      </c>
      <c r="C32" s="14" t="s">
        <v>2380</v>
      </c>
      <c r="D32" s="22" t="s">
        <v>502</v>
      </c>
      <c r="E32" s="26"/>
      <c r="F32" s="69"/>
      <c r="G32" s="17">
        <f t="shared" si="0"/>
        <v>0</v>
      </c>
      <c r="H32" s="62"/>
    </row>
    <row r="33" spans="2:10" hidden="1" x14ac:dyDescent="0.6">
      <c r="B33" s="63"/>
      <c r="C33" s="14"/>
      <c r="D33" s="15"/>
      <c r="E33" s="26"/>
      <c r="F33" s="27"/>
      <c r="G33" s="17" t="str">
        <f t="shared" si="0"/>
        <v/>
      </c>
      <c r="H33" s="18"/>
    </row>
    <row r="34" spans="2:10" ht="13.5" hidden="1" x14ac:dyDescent="0.6">
      <c r="B34" s="50" t="s">
        <v>2389</v>
      </c>
      <c r="C34" s="14" t="s">
        <v>2382</v>
      </c>
      <c r="D34" s="22" t="s">
        <v>502</v>
      </c>
      <c r="E34" s="26"/>
      <c r="F34" s="64"/>
      <c r="G34" s="17">
        <f t="shared" si="0"/>
        <v>0</v>
      </c>
      <c r="H34" s="18"/>
    </row>
    <row r="35" spans="2:10" hidden="1" x14ac:dyDescent="0.6">
      <c r="B35" s="63"/>
      <c r="C35" s="14"/>
      <c r="D35" s="15"/>
      <c r="E35" s="15"/>
      <c r="F35" s="16"/>
      <c r="G35" s="17" t="str">
        <f t="shared" si="0"/>
        <v/>
      </c>
      <c r="H35" s="18"/>
    </row>
    <row r="36" spans="2:10" ht="26" x14ac:dyDescent="0.6">
      <c r="B36" s="50" t="s">
        <v>2390</v>
      </c>
      <c r="C36" s="14" t="s">
        <v>2391</v>
      </c>
      <c r="D36" s="15"/>
      <c r="E36" s="15"/>
      <c r="F36" s="69"/>
      <c r="G36" s="17" t="str">
        <f t="shared" si="0"/>
        <v/>
      </c>
      <c r="H36" s="18"/>
    </row>
    <row r="37" spans="2:10" x14ac:dyDescent="0.6">
      <c r="B37" s="63"/>
      <c r="C37" s="14"/>
      <c r="D37" s="15"/>
      <c r="E37" s="15"/>
      <c r="F37" s="69"/>
      <c r="G37" s="17" t="str">
        <f t="shared" si="0"/>
        <v/>
      </c>
      <c r="H37" s="18"/>
    </row>
    <row r="38" spans="2:10" ht="52" x14ac:dyDescent="0.6">
      <c r="B38" s="50" t="s">
        <v>2392</v>
      </c>
      <c r="C38" s="14" t="s">
        <v>2393</v>
      </c>
      <c r="D38" s="22" t="s">
        <v>502</v>
      </c>
      <c r="E38" s="23"/>
      <c r="F38" s="38">
        <f>(62.23-15)*1.1</f>
        <v>51.953000000000003</v>
      </c>
      <c r="G38" s="25">
        <f t="shared" si="0"/>
        <v>0</v>
      </c>
      <c r="H38" s="18"/>
      <c r="J38" s="1">
        <v>44600</v>
      </c>
    </row>
    <row r="39" spans="2:10" hidden="1" x14ac:dyDescent="0.6">
      <c r="B39" s="63"/>
      <c r="C39" s="14"/>
      <c r="D39" s="15"/>
      <c r="E39" s="15"/>
      <c r="F39" s="69"/>
      <c r="G39" s="17" t="str">
        <f t="shared" si="0"/>
        <v/>
      </c>
      <c r="H39" s="18"/>
    </row>
    <row r="40" spans="2:10" ht="39" hidden="1" x14ac:dyDescent="0.6">
      <c r="B40" s="50" t="s">
        <v>2394</v>
      </c>
      <c r="C40" s="14" t="s">
        <v>2395</v>
      </c>
      <c r="D40" s="22" t="s">
        <v>502</v>
      </c>
      <c r="E40" s="15"/>
      <c r="F40" s="72"/>
      <c r="G40" s="17">
        <f t="shared" si="0"/>
        <v>0</v>
      </c>
      <c r="H40" s="18"/>
    </row>
    <row r="41" spans="2:10" hidden="1" x14ac:dyDescent="0.6">
      <c r="B41" s="63"/>
      <c r="C41" s="14"/>
      <c r="D41" s="15"/>
      <c r="E41" s="15"/>
      <c r="F41" s="69"/>
      <c r="G41" s="17" t="str">
        <f t="shared" ref="G41:G58" si="1">IF(D41="","",E41*F41)</f>
        <v/>
      </c>
      <c r="H41" s="18"/>
    </row>
    <row r="42" spans="2:10" ht="39" hidden="1" x14ac:dyDescent="0.6">
      <c r="B42" s="50" t="s">
        <v>2396</v>
      </c>
      <c r="C42" s="14" t="s">
        <v>2397</v>
      </c>
      <c r="D42" s="22" t="s">
        <v>502</v>
      </c>
      <c r="E42" s="15"/>
      <c r="F42" s="69"/>
      <c r="G42" s="17">
        <f t="shared" si="1"/>
        <v>0</v>
      </c>
      <c r="H42" s="18"/>
    </row>
    <row r="43" spans="2:10" hidden="1" x14ac:dyDescent="0.6">
      <c r="B43" s="63"/>
      <c r="C43" s="14"/>
      <c r="D43" s="15"/>
      <c r="E43" s="15"/>
      <c r="F43" s="69"/>
      <c r="G43" s="17" t="str">
        <f t="shared" si="1"/>
        <v/>
      </c>
      <c r="H43" s="18"/>
    </row>
    <row r="44" spans="2:10" ht="39" hidden="1" x14ac:dyDescent="0.6">
      <c r="B44" s="50" t="s">
        <v>2398</v>
      </c>
      <c r="C44" s="14" t="s">
        <v>2399</v>
      </c>
      <c r="D44" s="66"/>
      <c r="E44" s="66"/>
      <c r="F44" s="69"/>
      <c r="G44" s="17" t="str">
        <f t="shared" si="1"/>
        <v/>
      </c>
      <c r="H44" s="68"/>
    </row>
    <row r="45" spans="2:10" hidden="1" x14ac:dyDescent="0.6">
      <c r="B45" s="63"/>
      <c r="C45" s="14"/>
      <c r="D45" s="15"/>
      <c r="E45" s="15"/>
      <c r="F45" s="69"/>
      <c r="G45" s="17" t="str">
        <f t="shared" si="1"/>
        <v/>
      </c>
      <c r="H45" s="18"/>
    </row>
    <row r="46" spans="2:10" ht="39" hidden="1" x14ac:dyDescent="0.6">
      <c r="B46" s="50" t="s">
        <v>2400</v>
      </c>
      <c r="C46" s="153" t="s">
        <v>2401</v>
      </c>
      <c r="D46" s="22" t="s">
        <v>502</v>
      </c>
      <c r="E46" s="66"/>
      <c r="F46" s="69"/>
      <c r="G46" s="17">
        <f t="shared" si="1"/>
        <v>0</v>
      </c>
      <c r="H46" s="73"/>
    </row>
    <row r="47" spans="2:10" x14ac:dyDescent="0.6">
      <c r="B47" s="63"/>
      <c r="C47" s="152"/>
      <c r="D47" s="66"/>
      <c r="E47" s="66"/>
      <c r="F47" s="69"/>
      <c r="G47" s="17" t="str">
        <f t="shared" si="1"/>
        <v/>
      </c>
      <c r="H47" s="68"/>
    </row>
    <row r="48" spans="2:10" x14ac:dyDescent="0.6">
      <c r="B48" s="63" t="s">
        <v>2402</v>
      </c>
      <c r="C48" s="14" t="s">
        <v>2403</v>
      </c>
      <c r="D48" s="66"/>
      <c r="E48" s="15"/>
      <c r="F48" s="69"/>
      <c r="G48" s="17" t="str">
        <f t="shared" si="1"/>
        <v/>
      </c>
      <c r="H48" s="18"/>
    </row>
    <row r="49" spans="2:10" hidden="1" x14ac:dyDescent="0.6">
      <c r="B49" s="63"/>
      <c r="C49" s="14"/>
      <c r="D49" s="15"/>
      <c r="E49" s="15"/>
      <c r="F49" s="69"/>
      <c r="G49" s="17" t="str">
        <f t="shared" si="1"/>
        <v/>
      </c>
      <c r="H49" s="18"/>
    </row>
    <row r="50" spans="2:10" ht="12" hidden="1" customHeight="1" x14ac:dyDescent="0.6">
      <c r="B50" s="95" t="s">
        <v>2404</v>
      </c>
      <c r="C50" s="14" t="s">
        <v>2405</v>
      </c>
      <c r="D50" s="66" t="s">
        <v>517</v>
      </c>
      <c r="E50" s="15"/>
      <c r="F50" s="69"/>
      <c r="G50" s="17">
        <f t="shared" si="1"/>
        <v>0</v>
      </c>
      <c r="H50" s="18"/>
    </row>
    <row r="51" spans="2:10" x14ac:dyDescent="0.6">
      <c r="B51" s="63"/>
      <c r="C51" s="14"/>
      <c r="D51" s="15"/>
      <c r="E51" s="15"/>
      <c r="F51" s="69"/>
      <c r="G51" s="17" t="str">
        <f t="shared" si="1"/>
        <v/>
      </c>
      <c r="H51" s="18"/>
    </row>
    <row r="52" spans="2:10" ht="65" x14ac:dyDescent="0.6">
      <c r="B52" s="63" t="s">
        <v>2406</v>
      </c>
      <c r="C52" s="14" t="s">
        <v>2407</v>
      </c>
      <c r="D52" s="37" t="s">
        <v>2408</v>
      </c>
      <c r="E52" s="23"/>
      <c r="F52" s="38">
        <v>15</v>
      </c>
      <c r="G52" s="25">
        <f t="shared" si="1"/>
        <v>0</v>
      </c>
      <c r="H52" s="18"/>
      <c r="J52" s="1">
        <v>44600</v>
      </c>
    </row>
    <row r="53" spans="2:10" x14ac:dyDescent="0.6">
      <c r="B53" s="50"/>
      <c r="C53" s="14"/>
      <c r="D53" s="15"/>
      <c r="E53" s="15"/>
      <c r="F53" s="16"/>
      <c r="G53" s="17" t="str">
        <f t="shared" si="1"/>
        <v/>
      </c>
    </row>
    <row r="54" spans="2:10" hidden="1" x14ac:dyDescent="0.6">
      <c r="B54" s="50" t="s">
        <v>2409</v>
      </c>
      <c r="C54" s="153" t="s">
        <v>2410</v>
      </c>
      <c r="D54" s="15" t="s">
        <v>59</v>
      </c>
      <c r="E54" s="15"/>
      <c r="F54" s="16"/>
      <c r="G54" s="17">
        <f t="shared" si="1"/>
        <v>0</v>
      </c>
    </row>
    <row r="55" spans="2:10" hidden="1" x14ac:dyDescent="0.6">
      <c r="B55" s="50"/>
      <c r="C55" s="14"/>
      <c r="D55" s="15"/>
      <c r="E55" s="15"/>
      <c r="F55" s="16"/>
      <c r="G55" s="17" t="str">
        <f t="shared" si="1"/>
        <v/>
      </c>
    </row>
    <row r="56" spans="2:10" ht="26" hidden="1" x14ac:dyDescent="0.6">
      <c r="B56" s="63" t="s">
        <v>2411</v>
      </c>
      <c r="C56" s="14" t="s">
        <v>2412</v>
      </c>
      <c r="D56" s="22"/>
      <c r="E56" s="15"/>
      <c r="F56" s="16"/>
      <c r="G56" s="17" t="str">
        <f t="shared" si="1"/>
        <v/>
      </c>
    </row>
    <row r="57" spans="2:10" hidden="1" x14ac:dyDescent="0.6">
      <c r="B57" s="63"/>
      <c r="C57" s="14"/>
      <c r="D57" s="15"/>
      <c r="E57" s="15"/>
      <c r="F57" s="16"/>
      <c r="G57" s="17" t="str">
        <f t="shared" si="1"/>
        <v/>
      </c>
    </row>
    <row r="58" spans="2:10" ht="26" hidden="1" x14ac:dyDescent="0.6">
      <c r="B58" s="95" t="s">
        <v>2413</v>
      </c>
      <c r="C58" s="14" t="s">
        <v>2414</v>
      </c>
      <c r="D58" s="22" t="s">
        <v>502</v>
      </c>
      <c r="E58" s="23"/>
      <c r="F58" s="24"/>
      <c r="G58" s="17">
        <f t="shared" si="1"/>
        <v>0</v>
      </c>
    </row>
    <row r="59" spans="2:10" x14ac:dyDescent="0.6">
      <c r="B59" s="95"/>
      <c r="C59" s="14"/>
      <c r="D59" s="22"/>
      <c r="E59" s="23"/>
      <c r="F59" s="24"/>
      <c r="G59" s="17"/>
    </row>
    <row r="60" spans="2:10" x14ac:dyDescent="0.6">
      <c r="B60" s="95"/>
      <c r="C60" s="14"/>
      <c r="D60" s="22"/>
      <c r="E60" s="23"/>
      <c r="F60" s="24"/>
      <c r="G60" s="17"/>
    </row>
    <row r="61" spans="2:10" x14ac:dyDescent="0.6">
      <c r="B61" s="95"/>
      <c r="C61" s="14"/>
      <c r="D61" s="22"/>
      <c r="E61" s="23"/>
      <c r="F61" s="24"/>
      <c r="G61" s="17"/>
    </row>
    <row r="62" spans="2:10" x14ac:dyDescent="0.6">
      <c r="B62" s="95"/>
      <c r="C62" s="14"/>
      <c r="D62" s="22"/>
      <c r="E62" s="23"/>
      <c r="F62" s="24"/>
      <c r="G62" s="17"/>
    </row>
    <row r="63" spans="2:10" x14ac:dyDescent="0.6">
      <c r="B63" s="95"/>
      <c r="C63" s="14"/>
      <c r="D63" s="22"/>
      <c r="E63" s="23"/>
      <c r="F63" s="24"/>
      <c r="G63" s="17"/>
    </row>
    <row r="64" spans="2:10" x14ac:dyDescent="0.6">
      <c r="B64" s="95"/>
      <c r="C64" s="14"/>
      <c r="D64" s="22"/>
      <c r="E64" s="23"/>
      <c r="F64" s="24"/>
      <c r="G64" s="17"/>
    </row>
    <row r="65" spans="2:8" x14ac:dyDescent="0.6">
      <c r="B65" s="63"/>
      <c r="C65" s="14"/>
      <c r="D65" s="15"/>
      <c r="E65" s="26"/>
      <c r="F65" s="16"/>
      <c r="G65" s="17" t="str">
        <f>IF(D65="","",E65*F65)</f>
        <v/>
      </c>
    </row>
    <row r="66" spans="2:8" s="28" customFormat="1" ht="19.5" customHeight="1" x14ac:dyDescent="0.6">
      <c r="B66" s="154" t="str">
        <f>$B$10</f>
        <v>C10.1</v>
      </c>
      <c r="C66" s="30" t="s">
        <v>78</v>
      </c>
      <c r="D66" s="31"/>
      <c r="E66" s="32"/>
      <c r="F66" s="31"/>
      <c r="G66" s="33">
        <f>SUM(G9:G65)</f>
        <v>0</v>
      </c>
      <c r="H66" s="34"/>
    </row>
    <row r="67" spans="2:8" x14ac:dyDescent="0.6">
      <c r="B67" s="367" t="str">
        <f>Client1</f>
        <v>Province of KwaZulu-Natal</v>
      </c>
      <c r="C67" s="367"/>
      <c r="D67" s="367"/>
      <c r="E67" s="365" t="str">
        <f>"Contract No. "&amp;ContractNo</f>
        <v>Contract No. ZNB00904/00000/00/HOD/INF/21/T</v>
      </c>
      <c r="F67" s="365"/>
      <c r="G67" s="365"/>
    </row>
    <row r="68" spans="2:8" x14ac:dyDescent="0.6">
      <c r="B68" s="367" t="str">
        <f>Client2</f>
        <v>Department of Transport</v>
      </c>
      <c r="C68" s="367"/>
      <c r="D68" s="367"/>
      <c r="E68" s="365"/>
      <c r="F68" s="365"/>
      <c r="G68" s="365"/>
    </row>
    <row r="69" spans="2:8" x14ac:dyDescent="0.6">
      <c r="B69" s="368"/>
      <c r="C69" s="368"/>
      <c r="D69" s="368"/>
      <c r="E69" s="366"/>
      <c r="F69" s="366"/>
      <c r="G69" s="366"/>
    </row>
    <row r="70" spans="2:8" x14ac:dyDescent="0.6">
      <c r="B70" s="376" t="s">
        <v>8</v>
      </c>
      <c r="C70" s="377"/>
      <c r="D70" s="377"/>
      <c r="E70" s="377"/>
      <c r="F70" s="377"/>
      <c r="G70" s="378" t="str">
        <f>$G$4</f>
        <v>CHAPTER C10.1</v>
      </c>
      <c r="H70" s="6"/>
    </row>
    <row r="71" spans="2:8" x14ac:dyDescent="0.6">
      <c r="B71" s="369" t="str">
        <f>ContractDescription</f>
        <v>THE CONSTRUCTION OF THE LOVU RIVER PEDESTRIAN BRIDGE NO.3383 IN THE DURBAN REGION</v>
      </c>
      <c r="C71" s="370"/>
      <c r="D71" s="370"/>
      <c r="E71" s="370"/>
      <c r="F71" s="370"/>
      <c r="G71" s="365"/>
      <c r="H71" s="8"/>
    </row>
    <row r="72" spans="2:8" x14ac:dyDescent="0.6">
      <c r="B72" s="369"/>
      <c r="C72" s="370"/>
      <c r="D72" s="370"/>
      <c r="E72" s="370"/>
      <c r="F72" s="370"/>
      <c r="G72" s="365"/>
      <c r="H72" s="8"/>
    </row>
    <row r="73" spans="2:8" x14ac:dyDescent="0.6">
      <c r="B73" s="371"/>
      <c r="C73" s="372"/>
      <c r="D73" s="372"/>
      <c r="E73" s="372"/>
      <c r="F73" s="372"/>
      <c r="G73" s="366"/>
      <c r="H73" s="8"/>
    </row>
    <row r="74" spans="2:8" s="9" customFormat="1" ht="24.95" customHeight="1" x14ac:dyDescent="0.6">
      <c r="B74" s="79" t="s">
        <v>9</v>
      </c>
      <c r="C74" s="11" t="s">
        <v>10</v>
      </c>
      <c r="D74" s="11" t="s">
        <v>11</v>
      </c>
      <c r="E74" s="11" t="s">
        <v>12</v>
      </c>
      <c r="F74" s="11" t="s">
        <v>13</v>
      </c>
      <c r="G74" s="11" t="s">
        <v>14</v>
      </c>
      <c r="H74" s="12"/>
    </row>
    <row r="75" spans="2:8" s="28" customFormat="1" ht="19.5" customHeight="1" x14ac:dyDescent="0.6">
      <c r="B75" s="85"/>
      <c r="C75" s="30" t="s">
        <v>79</v>
      </c>
      <c r="D75" s="31"/>
      <c r="E75" s="32"/>
      <c r="F75" s="31"/>
      <c r="G75" s="33">
        <f>G66</f>
        <v>0</v>
      </c>
      <c r="H75" s="34"/>
    </row>
    <row r="76" spans="2:8" x14ac:dyDescent="0.6">
      <c r="B76" s="63"/>
      <c r="C76" s="14"/>
      <c r="D76" s="15"/>
      <c r="E76" s="26"/>
      <c r="F76" s="16"/>
      <c r="G76" s="17"/>
    </row>
    <row r="77" spans="2:8" ht="26" hidden="1" x14ac:dyDescent="0.6">
      <c r="B77" s="63" t="s">
        <v>2415</v>
      </c>
      <c r="C77" s="14" t="s">
        <v>2416</v>
      </c>
      <c r="D77" s="22" t="s">
        <v>2408</v>
      </c>
      <c r="E77" s="26"/>
      <c r="F77" s="64"/>
      <c r="G77" s="17">
        <f t="shared" ref="G77:G121" si="2">IF(D77="","",E77*F77)</f>
        <v>0</v>
      </c>
    </row>
    <row r="78" spans="2:8" hidden="1" x14ac:dyDescent="0.6">
      <c r="B78" s="63"/>
      <c r="C78" s="14"/>
      <c r="D78" s="15"/>
      <c r="E78" s="26"/>
      <c r="F78" s="16"/>
      <c r="G78" s="17" t="str">
        <f t="shared" si="2"/>
        <v/>
      </c>
    </row>
    <row r="79" spans="2:8" ht="26" hidden="1" x14ac:dyDescent="0.6">
      <c r="B79" s="50" t="s">
        <v>2417</v>
      </c>
      <c r="C79" s="153" t="s">
        <v>2412</v>
      </c>
      <c r="D79" s="15" t="s">
        <v>2408</v>
      </c>
      <c r="E79" s="26"/>
      <c r="F79" s="67"/>
      <c r="G79" s="17">
        <f t="shared" si="2"/>
        <v>0</v>
      </c>
    </row>
    <row r="80" spans="2:8" hidden="1" x14ac:dyDescent="0.6">
      <c r="B80" s="50"/>
      <c r="C80" s="14"/>
      <c r="D80" s="15"/>
      <c r="E80" s="26"/>
      <c r="F80" s="67"/>
      <c r="G80" s="17" t="str">
        <f t="shared" si="2"/>
        <v/>
      </c>
    </row>
    <row r="81" spans="2:7" ht="26" hidden="1" x14ac:dyDescent="0.6">
      <c r="B81" s="63" t="s">
        <v>2418</v>
      </c>
      <c r="C81" s="14" t="s">
        <v>2414</v>
      </c>
      <c r="D81" s="15" t="s">
        <v>2408</v>
      </c>
      <c r="E81" s="26"/>
      <c r="F81" s="69"/>
      <c r="G81" s="17">
        <f t="shared" si="2"/>
        <v>0</v>
      </c>
    </row>
    <row r="82" spans="2:7" hidden="1" x14ac:dyDescent="0.6">
      <c r="B82" s="63"/>
      <c r="C82" s="14"/>
      <c r="D82" s="15"/>
      <c r="E82" s="26"/>
      <c r="F82" s="67"/>
      <c r="G82" s="17" t="str">
        <f t="shared" si="2"/>
        <v/>
      </c>
    </row>
    <row r="83" spans="2:7" hidden="1" x14ac:dyDescent="0.6">
      <c r="B83" s="95" t="s">
        <v>2419</v>
      </c>
      <c r="C83" s="14" t="s">
        <v>2420</v>
      </c>
      <c r="D83" s="22"/>
      <c r="E83" s="26"/>
      <c r="F83" s="64"/>
      <c r="G83" s="17" t="str">
        <f t="shared" si="2"/>
        <v/>
      </c>
    </row>
    <row r="84" spans="2:7" hidden="1" x14ac:dyDescent="0.6">
      <c r="B84" s="63"/>
      <c r="C84" s="14"/>
      <c r="D84" s="15"/>
      <c r="E84" s="26"/>
      <c r="F84" s="67"/>
      <c r="G84" s="17" t="str">
        <f t="shared" si="2"/>
        <v/>
      </c>
    </row>
    <row r="85" spans="2:7" ht="26" hidden="1" x14ac:dyDescent="0.6">
      <c r="B85" s="63" t="s">
        <v>2421</v>
      </c>
      <c r="C85" s="14" t="s">
        <v>2422</v>
      </c>
      <c r="D85" s="15" t="s">
        <v>2408</v>
      </c>
      <c r="E85" s="26"/>
      <c r="F85" s="16"/>
      <c r="G85" s="17">
        <f t="shared" si="2"/>
        <v>0</v>
      </c>
    </row>
    <row r="86" spans="2:7" hidden="1" x14ac:dyDescent="0.6">
      <c r="B86" s="63"/>
      <c r="C86" s="14"/>
      <c r="D86" s="15"/>
      <c r="E86" s="26"/>
      <c r="F86" s="16"/>
      <c r="G86" s="17" t="str">
        <f t="shared" si="2"/>
        <v/>
      </c>
    </row>
    <row r="87" spans="2:7" ht="26" hidden="1" x14ac:dyDescent="0.6">
      <c r="B87" s="50" t="s">
        <v>2423</v>
      </c>
      <c r="C87" s="14" t="s">
        <v>2424</v>
      </c>
      <c r="D87" s="15" t="s">
        <v>2408</v>
      </c>
      <c r="E87" s="26"/>
      <c r="F87" s="69"/>
      <c r="G87" s="17">
        <f t="shared" si="2"/>
        <v>0</v>
      </c>
    </row>
    <row r="88" spans="2:7" hidden="1" x14ac:dyDescent="0.6">
      <c r="B88" s="50"/>
      <c r="C88" s="14"/>
      <c r="D88" s="22"/>
      <c r="E88" s="26"/>
      <c r="F88" s="69"/>
      <c r="G88" s="17" t="str">
        <f t="shared" si="2"/>
        <v/>
      </c>
    </row>
    <row r="89" spans="2:7" ht="26" hidden="1" x14ac:dyDescent="0.6">
      <c r="B89" s="50" t="s">
        <v>2425</v>
      </c>
      <c r="C89" s="14" t="s">
        <v>2426</v>
      </c>
      <c r="D89" s="15" t="s">
        <v>2408</v>
      </c>
      <c r="E89" s="26"/>
      <c r="F89" s="69"/>
      <c r="G89" s="17">
        <f t="shared" si="2"/>
        <v>0</v>
      </c>
    </row>
    <row r="90" spans="2:7" hidden="1" x14ac:dyDescent="0.6">
      <c r="B90" s="50"/>
      <c r="C90" s="14"/>
      <c r="D90" s="22"/>
      <c r="E90" s="26"/>
      <c r="F90" s="69"/>
      <c r="G90" s="17" t="str">
        <f t="shared" si="2"/>
        <v/>
      </c>
    </row>
    <row r="91" spans="2:7" ht="26" hidden="1" x14ac:dyDescent="0.6">
      <c r="B91" s="50" t="s">
        <v>2427</v>
      </c>
      <c r="C91" s="14" t="s">
        <v>2428</v>
      </c>
      <c r="D91" s="15" t="s">
        <v>2408</v>
      </c>
      <c r="E91" s="26"/>
      <c r="F91" s="69"/>
      <c r="G91" s="17">
        <f t="shared" si="2"/>
        <v>0</v>
      </c>
    </row>
    <row r="92" spans="2:7" hidden="1" x14ac:dyDescent="0.6">
      <c r="B92" s="50"/>
      <c r="C92" s="14"/>
      <c r="D92" s="22"/>
      <c r="E92" s="26"/>
      <c r="F92" s="69"/>
      <c r="G92" s="17" t="str">
        <f t="shared" si="2"/>
        <v/>
      </c>
    </row>
    <row r="93" spans="2:7" ht="26" hidden="1" x14ac:dyDescent="0.6">
      <c r="B93" s="50" t="s">
        <v>2429</v>
      </c>
      <c r="C93" s="14" t="s">
        <v>2430</v>
      </c>
      <c r="D93" s="22"/>
      <c r="E93" s="26"/>
      <c r="F93" s="69"/>
      <c r="G93" s="17" t="str">
        <f t="shared" si="2"/>
        <v/>
      </c>
    </row>
    <row r="94" spans="2:7" hidden="1" x14ac:dyDescent="0.6">
      <c r="B94" s="50"/>
      <c r="C94" s="14"/>
      <c r="D94" s="22"/>
      <c r="E94" s="26"/>
      <c r="F94" s="69"/>
      <c r="G94" s="17" t="str">
        <f t="shared" si="2"/>
        <v/>
      </c>
    </row>
    <row r="95" spans="2:7" ht="26" hidden="1" x14ac:dyDescent="0.6">
      <c r="B95" s="50" t="s">
        <v>2431</v>
      </c>
      <c r="C95" s="14" t="s">
        <v>2422</v>
      </c>
      <c r="D95" s="15" t="s">
        <v>2408</v>
      </c>
      <c r="E95" s="26"/>
      <c r="F95" s="69"/>
      <c r="G95" s="17">
        <f t="shared" si="2"/>
        <v>0</v>
      </c>
    </row>
    <row r="96" spans="2:7" hidden="1" x14ac:dyDescent="0.6">
      <c r="B96" s="50"/>
      <c r="C96" s="14"/>
      <c r="D96" s="22"/>
      <c r="E96" s="26"/>
      <c r="F96" s="69"/>
      <c r="G96" s="17" t="str">
        <f t="shared" si="2"/>
        <v/>
      </c>
    </row>
    <row r="97" spans="2:7" ht="26" hidden="1" x14ac:dyDescent="0.6">
      <c r="B97" s="50" t="s">
        <v>2432</v>
      </c>
      <c r="C97" s="14" t="s">
        <v>2424</v>
      </c>
      <c r="D97" s="15" t="s">
        <v>2408</v>
      </c>
      <c r="E97" s="26"/>
      <c r="F97" s="69"/>
      <c r="G97" s="17">
        <f t="shared" si="2"/>
        <v>0</v>
      </c>
    </row>
    <row r="98" spans="2:7" hidden="1" x14ac:dyDescent="0.6">
      <c r="B98" s="63"/>
      <c r="C98" s="14"/>
      <c r="D98" s="15"/>
      <c r="E98" s="26"/>
      <c r="F98" s="69"/>
      <c r="G98" s="17" t="str">
        <f t="shared" si="2"/>
        <v/>
      </c>
    </row>
    <row r="99" spans="2:7" ht="26" hidden="1" x14ac:dyDescent="0.6">
      <c r="B99" s="50" t="s">
        <v>2433</v>
      </c>
      <c r="C99" s="14" t="s">
        <v>2426</v>
      </c>
      <c r="D99" s="15" t="s">
        <v>2408</v>
      </c>
      <c r="E99" s="26"/>
      <c r="F99" s="64"/>
      <c r="G99" s="17">
        <f t="shared" si="2"/>
        <v>0</v>
      </c>
    </row>
    <row r="100" spans="2:7" hidden="1" x14ac:dyDescent="0.6">
      <c r="B100" s="50"/>
      <c r="C100" s="14"/>
      <c r="D100" s="15"/>
      <c r="E100" s="15"/>
      <c r="F100" s="16"/>
      <c r="G100" s="17" t="str">
        <f t="shared" si="2"/>
        <v/>
      </c>
    </row>
    <row r="101" spans="2:7" ht="26" hidden="1" x14ac:dyDescent="0.6">
      <c r="B101" s="50" t="s">
        <v>2434</v>
      </c>
      <c r="C101" s="153" t="s">
        <v>2428</v>
      </c>
      <c r="D101" s="22" t="s">
        <v>502</v>
      </c>
      <c r="E101" s="15"/>
      <c r="F101" s="16"/>
      <c r="G101" s="17">
        <f t="shared" si="2"/>
        <v>0</v>
      </c>
    </row>
    <row r="102" spans="2:7" hidden="1" x14ac:dyDescent="0.6">
      <c r="B102" s="50"/>
      <c r="C102" s="14"/>
      <c r="D102" s="15"/>
      <c r="E102" s="15"/>
      <c r="F102" s="16"/>
      <c r="G102" s="17" t="str">
        <f t="shared" si="2"/>
        <v/>
      </c>
    </row>
    <row r="103" spans="2:7" ht="26" hidden="1" x14ac:dyDescent="0.6">
      <c r="B103" s="63" t="s">
        <v>2411</v>
      </c>
      <c r="C103" s="14" t="s">
        <v>2412</v>
      </c>
      <c r="D103" s="22"/>
      <c r="E103" s="15"/>
      <c r="F103" s="16"/>
      <c r="G103" s="17" t="str">
        <f t="shared" si="2"/>
        <v/>
      </c>
    </row>
    <row r="104" spans="2:7" hidden="1" x14ac:dyDescent="0.6">
      <c r="B104" s="63"/>
      <c r="C104" s="14"/>
      <c r="D104" s="15"/>
      <c r="E104" s="15"/>
      <c r="F104" s="16"/>
      <c r="G104" s="17" t="str">
        <f t="shared" si="2"/>
        <v/>
      </c>
    </row>
    <row r="105" spans="2:7" ht="26" hidden="1" x14ac:dyDescent="0.6">
      <c r="B105" s="95" t="s">
        <v>2413</v>
      </c>
      <c r="C105" s="14" t="s">
        <v>2414</v>
      </c>
      <c r="D105" s="22" t="s">
        <v>502</v>
      </c>
      <c r="E105" s="23"/>
      <c r="F105" s="24"/>
      <c r="G105" s="17">
        <f t="shared" si="2"/>
        <v>0</v>
      </c>
    </row>
    <row r="106" spans="2:7" hidden="1" x14ac:dyDescent="0.6">
      <c r="B106" s="63"/>
      <c r="C106" s="14"/>
      <c r="D106" s="15"/>
      <c r="E106" s="26"/>
      <c r="F106" s="16"/>
      <c r="G106" s="17" t="str">
        <f t="shared" si="2"/>
        <v/>
      </c>
    </row>
    <row r="107" spans="2:7" ht="26" hidden="1" x14ac:dyDescent="0.6">
      <c r="B107" s="63" t="s">
        <v>2415</v>
      </c>
      <c r="C107" s="14" t="s">
        <v>2416</v>
      </c>
      <c r="D107" s="22" t="s">
        <v>2408</v>
      </c>
      <c r="E107" s="26"/>
      <c r="F107" s="64"/>
      <c r="G107" s="17">
        <f t="shared" si="2"/>
        <v>0</v>
      </c>
    </row>
    <row r="108" spans="2:7" hidden="1" x14ac:dyDescent="0.6">
      <c r="B108" s="63"/>
      <c r="C108" s="14"/>
      <c r="D108" s="15"/>
      <c r="E108" s="26"/>
      <c r="F108" s="16"/>
      <c r="G108" s="17" t="str">
        <f t="shared" si="2"/>
        <v/>
      </c>
    </row>
    <row r="109" spans="2:7" ht="26" hidden="1" x14ac:dyDescent="0.6">
      <c r="B109" s="50" t="s">
        <v>2417</v>
      </c>
      <c r="C109" s="153" t="s">
        <v>2412</v>
      </c>
      <c r="D109" s="15" t="s">
        <v>2408</v>
      </c>
      <c r="E109" s="26"/>
      <c r="F109" s="67"/>
      <c r="G109" s="17">
        <f t="shared" si="2"/>
        <v>0</v>
      </c>
    </row>
    <row r="110" spans="2:7" hidden="1" x14ac:dyDescent="0.6">
      <c r="B110" s="50"/>
      <c r="C110" s="14"/>
      <c r="D110" s="15"/>
      <c r="E110" s="26"/>
      <c r="F110" s="67"/>
      <c r="G110" s="17" t="str">
        <f t="shared" si="2"/>
        <v/>
      </c>
    </row>
    <row r="111" spans="2:7" ht="26" hidden="1" x14ac:dyDescent="0.6">
      <c r="B111" s="63" t="s">
        <v>2418</v>
      </c>
      <c r="C111" s="14" t="s">
        <v>2414</v>
      </c>
      <c r="D111" s="15" t="s">
        <v>2408</v>
      </c>
      <c r="E111" s="26"/>
      <c r="F111" s="69"/>
      <c r="G111" s="17">
        <f t="shared" si="2"/>
        <v>0</v>
      </c>
    </row>
    <row r="112" spans="2:7" hidden="1" x14ac:dyDescent="0.6">
      <c r="B112" s="63"/>
      <c r="C112" s="14"/>
      <c r="D112" s="15"/>
      <c r="E112" s="26"/>
      <c r="F112" s="67"/>
      <c r="G112" s="17" t="str">
        <f t="shared" si="2"/>
        <v/>
      </c>
    </row>
    <row r="113" spans="2:8" hidden="1" x14ac:dyDescent="0.6">
      <c r="B113" s="95" t="s">
        <v>2419</v>
      </c>
      <c r="C113" s="14" t="s">
        <v>2420</v>
      </c>
      <c r="D113" s="22"/>
      <c r="E113" s="26"/>
      <c r="F113" s="64"/>
      <c r="G113" s="17" t="str">
        <f t="shared" si="2"/>
        <v/>
      </c>
    </row>
    <row r="114" spans="2:8" hidden="1" x14ac:dyDescent="0.6">
      <c r="B114" s="63"/>
      <c r="C114" s="14"/>
      <c r="D114" s="15"/>
      <c r="E114" s="26"/>
      <c r="F114" s="67"/>
      <c r="G114" s="17" t="str">
        <f t="shared" si="2"/>
        <v/>
      </c>
    </row>
    <row r="115" spans="2:8" ht="26" hidden="1" x14ac:dyDescent="0.6">
      <c r="B115" s="63" t="s">
        <v>2421</v>
      </c>
      <c r="C115" s="14" t="s">
        <v>2422</v>
      </c>
      <c r="D115" s="15" t="s">
        <v>2408</v>
      </c>
      <c r="E115" s="26"/>
      <c r="F115" s="16"/>
      <c r="G115" s="17">
        <f t="shared" si="2"/>
        <v>0</v>
      </c>
    </row>
    <row r="116" spans="2:8" hidden="1" x14ac:dyDescent="0.6">
      <c r="B116" s="63"/>
      <c r="C116" s="14"/>
      <c r="D116" s="15"/>
      <c r="E116" s="26"/>
      <c r="F116" s="16"/>
      <c r="G116" s="17" t="str">
        <f t="shared" si="2"/>
        <v/>
      </c>
    </row>
    <row r="117" spans="2:8" ht="26" hidden="1" x14ac:dyDescent="0.6">
      <c r="B117" s="50" t="s">
        <v>2423</v>
      </c>
      <c r="C117" s="14" t="s">
        <v>2424</v>
      </c>
      <c r="D117" s="15" t="s">
        <v>2408</v>
      </c>
      <c r="E117" s="26"/>
      <c r="F117" s="69"/>
      <c r="G117" s="17">
        <f t="shared" si="2"/>
        <v>0</v>
      </c>
    </row>
    <row r="118" spans="2:8" ht="12" hidden="1" customHeight="1" x14ac:dyDescent="0.6">
      <c r="B118" s="50"/>
      <c r="C118" s="14"/>
      <c r="D118" s="22"/>
      <c r="E118" s="26"/>
      <c r="F118" s="69"/>
      <c r="G118" s="17" t="str">
        <f t="shared" si="2"/>
        <v/>
      </c>
    </row>
    <row r="119" spans="2:8" ht="26" hidden="1" x14ac:dyDescent="0.6">
      <c r="B119" s="50" t="s">
        <v>2425</v>
      </c>
      <c r="C119" s="14" t="s">
        <v>2426</v>
      </c>
      <c r="D119" s="15" t="s">
        <v>2408</v>
      </c>
      <c r="E119" s="26"/>
      <c r="F119" s="69"/>
      <c r="G119" s="17">
        <f t="shared" si="2"/>
        <v>0</v>
      </c>
    </row>
    <row r="120" spans="2:8" ht="12" hidden="1" customHeight="1" x14ac:dyDescent="0.6">
      <c r="B120" s="50"/>
      <c r="C120" s="14"/>
      <c r="D120" s="22"/>
      <c r="E120" s="26"/>
      <c r="F120" s="69"/>
      <c r="G120" s="17" t="str">
        <f t="shared" si="2"/>
        <v/>
      </c>
    </row>
    <row r="121" spans="2:8" ht="26" hidden="1" x14ac:dyDescent="0.6">
      <c r="B121" s="50" t="s">
        <v>2427</v>
      </c>
      <c r="C121" s="14" t="s">
        <v>2428</v>
      </c>
      <c r="D121" s="15" t="s">
        <v>2408</v>
      </c>
      <c r="E121" s="26"/>
      <c r="F121" s="69"/>
      <c r="G121" s="17">
        <f t="shared" si="2"/>
        <v>0</v>
      </c>
    </row>
    <row r="122" spans="2:8" ht="12" customHeight="1" x14ac:dyDescent="0.6">
      <c r="B122" s="50"/>
      <c r="C122" s="14"/>
      <c r="D122" s="15"/>
      <c r="E122" s="26"/>
      <c r="F122" s="69"/>
      <c r="G122" s="17"/>
    </row>
    <row r="123" spans="2:8" s="28" customFormat="1" ht="19.5" customHeight="1" x14ac:dyDescent="0.6">
      <c r="B123" s="154" t="str">
        <f>$B$10</f>
        <v>C10.1</v>
      </c>
      <c r="C123" s="30" t="s">
        <v>78</v>
      </c>
      <c r="D123" s="31"/>
      <c r="E123" s="32"/>
      <c r="F123" s="31"/>
      <c r="G123" s="33">
        <f>SUM(G75:G122)</f>
        <v>0</v>
      </c>
      <c r="H123" s="34"/>
    </row>
    <row r="124" spans="2:8" x14ac:dyDescent="0.6">
      <c r="B124" s="367" t="str">
        <f>Client1</f>
        <v>Province of KwaZulu-Natal</v>
      </c>
      <c r="C124" s="367"/>
      <c r="D124" s="367"/>
      <c r="E124" s="365" t="str">
        <f>"Contract No. "&amp;ContractNo</f>
        <v>Contract No. ZNB00904/00000/00/HOD/INF/21/T</v>
      </c>
      <c r="F124" s="365"/>
      <c r="G124" s="365"/>
    </row>
    <row r="125" spans="2:8" x14ac:dyDescent="0.6">
      <c r="B125" s="367" t="str">
        <f>Client2</f>
        <v>Department of Transport</v>
      </c>
      <c r="C125" s="367"/>
      <c r="D125" s="367"/>
      <c r="E125" s="365"/>
      <c r="F125" s="365"/>
      <c r="G125" s="365"/>
    </row>
    <row r="126" spans="2:8" x14ac:dyDescent="0.6">
      <c r="B126" s="368"/>
      <c r="C126" s="368"/>
      <c r="D126" s="368"/>
      <c r="E126" s="366"/>
      <c r="F126" s="366"/>
      <c r="G126" s="366"/>
    </row>
    <row r="127" spans="2:8" x14ac:dyDescent="0.6">
      <c r="B127" s="376" t="s">
        <v>8</v>
      </c>
      <c r="C127" s="377"/>
      <c r="D127" s="377"/>
      <c r="E127" s="377"/>
      <c r="F127" s="377"/>
      <c r="G127" s="378" t="str">
        <f>$G$4</f>
        <v>CHAPTER C10.1</v>
      </c>
      <c r="H127" s="6"/>
    </row>
    <row r="128" spans="2:8" x14ac:dyDescent="0.6">
      <c r="B128" s="369" t="str">
        <f>ContractDescription</f>
        <v>THE CONSTRUCTION OF THE LOVU RIVER PEDESTRIAN BRIDGE NO.3383 IN THE DURBAN REGION</v>
      </c>
      <c r="C128" s="370"/>
      <c r="D128" s="370"/>
      <c r="E128" s="370"/>
      <c r="F128" s="370"/>
      <c r="G128" s="365"/>
      <c r="H128" s="8"/>
    </row>
    <row r="129" spans="2:8" x14ac:dyDescent="0.6">
      <c r="B129" s="369"/>
      <c r="C129" s="370"/>
      <c r="D129" s="370"/>
      <c r="E129" s="370"/>
      <c r="F129" s="370"/>
      <c r="G129" s="365"/>
      <c r="H129" s="8"/>
    </row>
    <row r="130" spans="2:8" x14ac:dyDescent="0.6">
      <c r="B130" s="371"/>
      <c r="C130" s="372"/>
      <c r="D130" s="372"/>
      <c r="E130" s="372"/>
      <c r="F130" s="372"/>
      <c r="G130" s="366"/>
      <c r="H130" s="8"/>
    </row>
    <row r="131" spans="2:8" s="9" customFormat="1" ht="24.95" customHeight="1" x14ac:dyDescent="0.6">
      <c r="B131" s="79" t="s">
        <v>9</v>
      </c>
      <c r="C131" s="11" t="s">
        <v>10</v>
      </c>
      <c r="D131" s="11" t="s">
        <v>11</v>
      </c>
      <c r="E131" s="11" t="s">
        <v>12</v>
      </c>
      <c r="F131" s="11" t="s">
        <v>13</v>
      </c>
      <c r="G131" s="11" t="s">
        <v>14</v>
      </c>
      <c r="H131" s="12"/>
    </row>
    <row r="132" spans="2:8" s="28" customFormat="1" ht="19.5" customHeight="1" x14ac:dyDescent="0.6">
      <c r="B132" s="85"/>
      <c r="C132" s="30" t="s">
        <v>79</v>
      </c>
      <c r="D132" s="31"/>
      <c r="E132" s="32"/>
      <c r="F132" s="31"/>
      <c r="G132" s="33">
        <f>G123</f>
        <v>0</v>
      </c>
      <c r="H132" s="34"/>
    </row>
    <row r="133" spans="2:8" x14ac:dyDescent="0.6">
      <c r="B133" s="50"/>
      <c r="C133" s="14"/>
      <c r="D133" s="22"/>
      <c r="E133" s="26"/>
      <c r="F133" s="69"/>
      <c r="G133" s="17" t="str">
        <f t="shared" ref="G133:G164" si="3">IF(D133="","",E133*F133)</f>
        <v/>
      </c>
    </row>
    <row r="134" spans="2:8" ht="26" hidden="1" x14ac:dyDescent="0.6">
      <c r="B134" s="50" t="s">
        <v>2429</v>
      </c>
      <c r="C134" s="14" t="s">
        <v>2430</v>
      </c>
      <c r="D134" s="22"/>
      <c r="E134" s="26"/>
      <c r="F134" s="69"/>
      <c r="G134" s="17" t="str">
        <f t="shared" si="3"/>
        <v/>
      </c>
    </row>
    <row r="135" spans="2:8" hidden="1" x14ac:dyDescent="0.6">
      <c r="B135" s="50"/>
      <c r="C135" s="14"/>
      <c r="D135" s="22"/>
      <c r="E135" s="26"/>
      <c r="F135" s="69"/>
      <c r="G135" s="17" t="str">
        <f t="shared" si="3"/>
        <v/>
      </c>
    </row>
    <row r="136" spans="2:8" ht="26" hidden="1" x14ac:dyDescent="0.6">
      <c r="B136" s="50" t="s">
        <v>2431</v>
      </c>
      <c r="C136" s="14" t="s">
        <v>2422</v>
      </c>
      <c r="D136" s="15" t="s">
        <v>2408</v>
      </c>
      <c r="E136" s="26"/>
      <c r="F136" s="69"/>
      <c r="G136" s="17">
        <f t="shared" si="3"/>
        <v>0</v>
      </c>
    </row>
    <row r="137" spans="2:8" hidden="1" x14ac:dyDescent="0.6">
      <c r="B137" s="50"/>
      <c r="C137" s="14"/>
      <c r="D137" s="22"/>
      <c r="E137" s="26"/>
      <c r="F137" s="69"/>
      <c r="G137" s="17" t="str">
        <f t="shared" si="3"/>
        <v/>
      </c>
    </row>
    <row r="138" spans="2:8" ht="26" hidden="1" x14ac:dyDescent="0.6">
      <c r="B138" s="50" t="s">
        <v>2432</v>
      </c>
      <c r="C138" s="14" t="s">
        <v>2424</v>
      </c>
      <c r="D138" s="15" t="s">
        <v>2408</v>
      </c>
      <c r="E138" s="26"/>
      <c r="F138" s="69"/>
      <c r="G138" s="17">
        <f t="shared" si="3"/>
        <v>0</v>
      </c>
    </row>
    <row r="139" spans="2:8" hidden="1" x14ac:dyDescent="0.6">
      <c r="B139" s="63"/>
      <c r="C139" s="14"/>
      <c r="D139" s="15"/>
      <c r="E139" s="26"/>
      <c r="F139" s="69"/>
      <c r="G139" s="17" t="str">
        <f t="shared" si="3"/>
        <v/>
      </c>
    </row>
    <row r="140" spans="2:8" ht="26" hidden="1" x14ac:dyDescent="0.6">
      <c r="B140" s="50" t="s">
        <v>2433</v>
      </c>
      <c r="C140" s="14" t="s">
        <v>2426</v>
      </c>
      <c r="D140" s="15" t="s">
        <v>2408</v>
      </c>
      <c r="E140" s="26"/>
      <c r="F140" s="64"/>
      <c r="G140" s="17">
        <f t="shared" si="3"/>
        <v>0</v>
      </c>
    </row>
    <row r="141" spans="2:8" hidden="1" x14ac:dyDescent="0.6">
      <c r="B141" s="50"/>
      <c r="C141" s="14"/>
      <c r="D141" s="15"/>
      <c r="E141" s="15"/>
      <c r="F141" s="16"/>
      <c r="G141" s="17" t="str">
        <f t="shared" si="3"/>
        <v/>
      </c>
    </row>
    <row r="142" spans="2:8" ht="26" hidden="1" x14ac:dyDescent="0.6">
      <c r="B142" s="50" t="s">
        <v>2434</v>
      </c>
      <c r="C142" s="153" t="s">
        <v>2428</v>
      </c>
      <c r="D142" s="22" t="s">
        <v>502</v>
      </c>
      <c r="E142" s="15"/>
      <c r="F142" s="16"/>
      <c r="G142" s="17">
        <f t="shared" si="3"/>
        <v>0</v>
      </c>
    </row>
    <row r="143" spans="2:8" hidden="1" x14ac:dyDescent="0.6">
      <c r="B143" s="50"/>
      <c r="C143" s="14"/>
      <c r="D143" s="15"/>
      <c r="E143" s="15"/>
      <c r="F143" s="16"/>
      <c r="G143" s="17" t="str">
        <f t="shared" si="3"/>
        <v/>
      </c>
    </row>
    <row r="144" spans="2:8" x14ac:dyDescent="0.6">
      <c r="B144" s="63" t="s">
        <v>2435</v>
      </c>
      <c r="C144" s="14" t="s">
        <v>2436</v>
      </c>
      <c r="D144" s="22"/>
      <c r="E144" s="15"/>
      <c r="F144" s="16"/>
      <c r="G144" s="17" t="str">
        <f t="shared" si="3"/>
        <v/>
      </c>
    </row>
    <row r="145" spans="2:10" x14ac:dyDescent="0.6">
      <c r="B145" s="63"/>
      <c r="C145" s="14"/>
      <c r="D145" s="15"/>
      <c r="E145" s="15"/>
      <c r="F145" s="16"/>
      <c r="G145" s="17" t="str">
        <f t="shared" si="3"/>
        <v/>
      </c>
    </row>
    <row r="146" spans="2:10" hidden="1" x14ac:dyDescent="0.6">
      <c r="B146" s="95" t="s">
        <v>2437</v>
      </c>
      <c r="C146" s="14" t="s">
        <v>2438</v>
      </c>
      <c r="D146" s="22" t="s">
        <v>1240</v>
      </c>
      <c r="E146" s="23"/>
      <c r="F146" s="24"/>
      <c r="G146" s="17">
        <f t="shared" si="3"/>
        <v>0</v>
      </c>
    </row>
    <row r="147" spans="2:10" hidden="1" x14ac:dyDescent="0.6">
      <c r="B147" s="63"/>
      <c r="C147" s="14"/>
      <c r="D147" s="15"/>
      <c r="E147" s="26"/>
      <c r="F147" s="16"/>
      <c r="G147" s="17" t="str">
        <f t="shared" si="3"/>
        <v/>
      </c>
    </row>
    <row r="148" spans="2:10" hidden="1" x14ac:dyDescent="0.6">
      <c r="B148" s="63" t="s">
        <v>2439</v>
      </c>
      <c r="C148" s="14" t="s">
        <v>2440</v>
      </c>
      <c r="D148" s="22" t="s">
        <v>1240</v>
      </c>
      <c r="E148" s="26"/>
      <c r="F148" s="64"/>
      <c r="G148" s="17">
        <f t="shared" si="3"/>
        <v>0</v>
      </c>
    </row>
    <row r="149" spans="2:10" hidden="1" x14ac:dyDescent="0.6">
      <c r="B149" s="63"/>
      <c r="C149" s="14"/>
      <c r="D149" s="15"/>
      <c r="E149" s="26"/>
      <c r="F149" s="16"/>
      <c r="G149" s="17" t="str">
        <f t="shared" si="3"/>
        <v/>
      </c>
    </row>
    <row r="150" spans="2:10" ht="26" hidden="1" x14ac:dyDescent="0.6">
      <c r="B150" s="50" t="s">
        <v>2441</v>
      </c>
      <c r="C150" s="153" t="s">
        <v>2442</v>
      </c>
      <c r="D150" s="15" t="s">
        <v>1240</v>
      </c>
      <c r="E150" s="26"/>
      <c r="F150" s="67"/>
      <c r="G150" s="17">
        <f t="shared" si="3"/>
        <v>0</v>
      </c>
    </row>
    <row r="151" spans="2:10" hidden="1" x14ac:dyDescent="0.6">
      <c r="B151" s="50"/>
      <c r="C151" s="14"/>
      <c r="D151" s="15"/>
      <c r="E151" s="26"/>
      <c r="F151" s="67"/>
      <c r="G151" s="17" t="str">
        <f t="shared" si="3"/>
        <v/>
      </c>
    </row>
    <row r="152" spans="2:10" ht="26" x14ac:dyDescent="0.6">
      <c r="B152" s="63" t="s">
        <v>2443</v>
      </c>
      <c r="C152" s="14" t="s">
        <v>2444</v>
      </c>
      <c r="D152" s="15" t="s">
        <v>1240</v>
      </c>
      <c r="E152" s="26"/>
      <c r="F152" s="69">
        <v>12.08</v>
      </c>
      <c r="G152" s="17">
        <f t="shared" si="3"/>
        <v>0</v>
      </c>
      <c r="J152" s="1">
        <v>6300</v>
      </c>
    </row>
    <row r="153" spans="2:10" hidden="1" x14ac:dyDescent="0.6">
      <c r="B153" s="63"/>
      <c r="C153" s="14"/>
      <c r="D153" s="15"/>
      <c r="E153" s="26"/>
      <c r="F153" s="67"/>
      <c r="G153" s="17" t="str">
        <f t="shared" si="3"/>
        <v/>
      </c>
    </row>
    <row r="154" spans="2:10" ht="26" hidden="1" x14ac:dyDescent="0.6">
      <c r="B154" s="95" t="s">
        <v>2445</v>
      </c>
      <c r="C154" s="14" t="s">
        <v>2446</v>
      </c>
      <c r="D154" s="22" t="s">
        <v>1240</v>
      </c>
      <c r="E154" s="26"/>
      <c r="F154" s="64"/>
      <c r="G154" s="17">
        <f t="shared" si="3"/>
        <v>0</v>
      </c>
    </row>
    <row r="155" spans="2:10" x14ac:dyDescent="0.6">
      <c r="B155" s="63"/>
      <c r="C155" s="14"/>
      <c r="D155" s="15"/>
      <c r="E155" s="26"/>
      <c r="F155" s="67"/>
      <c r="G155" s="17" t="str">
        <f t="shared" si="3"/>
        <v/>
      </c>
    </row>
    <row r="156" spans="2:10" ht="26" x14ac:dyDescent="0.6">
      <c r="B156" s="63" t="s">
        <v>2447</v>
      </c>
      <c r="C156" s="14" t="s">
        <v>2448</v>
      </c>
      <c r="D156" s="15" t="s">
        <v>1240</v>
      </c>
      <c r="E156" s="26"/>
      <c r="F156" s="16">
        <v>8.4499999999999993</v>
      </c>
      <c r="G156" s="17">
        <f t="shared" si="3"/>
        <v>0</v>
      </c>
      <c r="J156" s="1">
        <v>22300</v>
      </c>
    </row>
    <row r="157" spans="2:10" x14ac:dyDescent="0.6">
      <c r="B157" s="63"/>
      <c r="C157" s="14"/>
      <c r="D157" s="15"/>
      <c r="E157" s="26"/>
      <c r="F157" s="16"/>
      <c r="G157" s="17" t="str">
        <f t="shared" si="3"/>
        <v/>
      </c>
    </row>
    <row r="158" spans="2:10" ht="26" x14ac:dyDescent="0.6">
      <c r="B158" s="50" t="s">
        <v>2449</v>
      </c>
      <c r="C158" s="14" t="s">
        <v>2450</v>
      </c>
      <c r="D158" s="15" t="s">
        <v>1240</v>
      </c>
      <c r="E158" s="26"/>
      <c r="F158" s="69">
        <v>7.25</v>
      </c>
      <c r="G158" s="17">
        <f t="shared" si="3"/>
        <v>0</v>
      </c>
      <c r="J158" s="1">
        <v>13000</v>
      </c>
    </row>
    <row r="159" spans="2:10" x14ac:dyDescent="0.6">
      <c r="B159" s="50"/>
      <c r="C159" s="14"/>
      <c r="D159" s="22"/>
      <c r="E159" s="26"/>
      <c r="F159" s="69"/>
      <c r="G159" s="17" t="str">
        <f t="shared" si="3"/>
        <v/>
      </c>
    </row>
    <row r="160" spans="2:10" ht="26" hidden="1" x14ac:dyDescent="0.6">
      <c r="B160" s="50" t="s">
        <v>2451</v>
      </c>
      <c r="C160" s="14" t="s">
        <v>2452</v>
      </c>
      <c r="D160" s="15" t="s">
        <v>1240</v>
      </c>
      <c r="E160" s="26"/>
      <c r="F160" s="69"/>
      <c r="G160" s="17">
        <f t="shared" si="3"/>
        <v>0</v>
      </c>
    </row>
    <row r="161" spans="2:10" hidden="1" x14ac:dyDescent="0.6">
      <c r="B161" s="50"/>
      <c r="C161" s="14"/>
      <c r="D161" s="22"/>
      <c r="E161" s="26"/>
      <c r="F161" s="69"/>
      <c r="G161" s="17" t="str">
        <f t="shared" si="3"/>
        <v/>
      </c>
    </row>
    <row r="162" spans="2:10" ht="26" hidden="1" x14ac:dyDescent="0.6">
      <c r="B162" s="50" t="s">
        <v>2453</v>
      </c>
      <c r="C162" s="14" t="s">
        <v>2454</v>
      </c>
      <c r="D162" s="15" t="s">
        <v>1240</v>
      </c>
      <c r="E162" s="26"/>
      <c r="F162" s="69"/>
      <c r="G162" s="17">
        <f t="shared" si="3"/>
        <v>0</v>
      </c>
    </row>
    <row r="163" spans="2:10" hidden="1" x14ac:dyDescent="0.6">
      <c r="B163" s="50"/>
      <c r="C163" s="14"/>
      <c r="D163" s="22"/>
      <c r="E163" s="26"/>
      <c r="F163" s="69"/>
      <c r="G163" s="17" t="str">
        <f t="shared" si="3"/>
        <v/>
      </c>
    </row>
    <row r="164" spans="2:10" hidden="1" x14ac:dyDescent="0.6">
      <c r="B164" s="50" t="s">
        <v>2455</v>
      </c>
      <c r="C164" s="14" t="s">
        <v>2456</v>
      </c>
      <c r="D164" s="22" t="s">
        <v>1240</v>
      </c>
      <c r="E164" s="26"/>
      <c r="F164" s="69"/>
      <c r="G164" s="17">
        <f t="shared" si="3"/>
        <v>0</v>
      </c>
    </row>
    <row r="165" spans="2:10" hidden="1" x14ac:dyDescent="0.6">
      <c r="B165" s="50"/>
      <c r="C165" s="14"/>
      <c r="D165" s="22"/>
      <c r="E165" s="26"/>
      <c r="F165" s="69"/>
      <c r="G165" s="17" t="str">
        <f t="shared" ref="G165:G182" si="4">IF(D165="","",E165*F165)</f>
        <v/>
      </c>
    </row>
    <row r="166" spans="2:10" x14ac:dyDescent="0.6">
      <c r="B166" s="50" t="s">
        <v>2457</v>
      </c>
      <c r="C166" s="14" t="s">
        <v>2458</v>
      </c>
      <c r="D166" s="15" t="s">
        <v>1240</v>
      </c>
      <c r="E166" s="26"/>
      <c r="F166" s="69">
        <f>10.87*1.1</f>
        <v>11.957000000000001</v>
      </c>
      <c r="G166" s="17">
        <f t="shared" si="4"/>
        <v>0</v>
      </c>
      <c r="J166" s="1">
        <v>6300</v>
      </c>
    </row>
    <row r="167" spans="2:10" x14ac:dyDescent="0.6">
      <c r="B167" s="50"/>
      <c r="C167" s="14"/>
      <c r="D167" s="22"/>
      <c r="E167" s="26"/>
      <c r="F167" s="69"/>
      <c r="G167" s="17" t="str">
        <f t="shared" si="4"/>
        <v/>
      </c>
    </row>
    <row r="168" spans="2:10" x14ac:dyDescent="0.6">
      <c r="B168" s="50" t="s">
        <v>2459</v>
      </c>
      <c r="C168" s="14" t="s">
        <v>2460</v>
      </c>
      <c r="D168" s="15"/>
      <c r="E168" s="26"/>
      <c r="F168" s="69"/>
      <c r="G168" s="17" t="str">
        <f t="shared" si="4"/>
        <v/>
      </c>
    </row>
    <row r="169" spans="2:10" x14ac:dyDescent="0.6">
      <c r="B169" s="63"/>
      <c r="C169" s="14"/>
      <c r="D169" s="15"/>
      <c r="E169" s="26"/>
      <c r="F169" s="69"/>
      <c r="G169" s="17" t="str">
        <f t="shared" si="4"/>
        <v/>
      </c>
    </row>
    <row r="170" spans="2:10" ht="15.5" hidden="1" x14ac:dyDescent="0.6">
      <c r="B170" s="50" t="s">
        <v>2461</v>
      </c>
      <c r="C170" s="14" t="s">
        <v>2462</v>
      </c>
      <c r="D170" s="15" t="s">
        <v>49</v>
      </c>
      <c r="E170" s="26"/>
      <c r="F170" s="64"/>
      <c r="G170" s="17">
        <f t="shared" si="4"/>
        <v>0</v>
      </c>
    </row>
    <row r="171" spans="2:10" hidden="1" x14ac:dyDescent="0.6">
      <c r="B171" s="50"/>
      <c r="C171" s="14"/>
      <c r="D171" s="15"/>
      <c r="E171" s="15"/>
      <c r="F171" s="16"/>
      <c r="G171" s="17" t="str">
        <f t="shared" si="4"/>
        <v/>
      </c>
    </row>
    <row r="172" spans="2:10" ht="15.5" hidden="1" x14ac:dyDescent="0.6">
      <c r="B172" s="50" t="s">
        <v>2463</v>
      </c>
      <c r="C172" s="153" t="s">
        <v>2464</v>
      </c>
      <c r="D172" s="15" t="s">
        <v>49</v>
      </c>
      <c r="E172" s="15"/>
      <c r="F172" s="16"/>
      <c r="G172" s="17">
        <f t="shared" si="4"/>
        <v>0</v>
      </c>
    </row>
    <row r="173" spans="2:10" hidden="1" x14ac:dyDescent="0.6">
      <c r="B173" s="50"/>
      <c r="C173" s="14"/>
      <c r="D173" s="15"/>
      <c r="E173" s="15"/>
      <c r="F173" s="16"/>
      <c r="G173" s="17" t="str">
        <f t="shared" si="4"/>
        <v/>
      </c>
    </row>
    <row r="174" spans="2:10" ht="12" customHeight="1" x14ac:dyDescent="0.6">
      <c r="B174" s="194" t="s">
        <v>2465</v>
      </c>
      <c r="C174" s="14" t="s">
        <v>2466</v>
      </c>
      <c r="D174" s="15" t="s">
        <v>49</v>
      </c>
      <c r="E174" s="15"/>
      <c r="F174" s="16">
        <f>732.95*1.1</f>
        <v>806.24500000000012</v>
      </c>
      <c r="G174" s="17">
        <f t="shared" si="4"/>
        <v>0</v>
      </c>
      <c r="J174" s="1">
        <v>150</v>
      </c>
    </row>
    <row r="175" spans="2:10" x14ac:dyDescent="0.6">
      <c r="B175" s="63"/>
      <c r="C175" s="14"/>
      <c r="D175" s="15"/>
      <c r="E175" s="15"/>
      <c r="F175" s="16"/>
      <c r="G175" s="17" t="str">
        <f t="shared" si="4"/>
        <v/>
      </c>
    </row>
    <row r="176" spans="2:10" ht="15.5" hidden="1" x14ac:dyDescent="0.6">
      <c r="B176" s="195" t="s">
        <v>2467</v>
      </c>
      <c r="C176" s="14" t="s">
        <v>2468</v>
      </c>
      <c r="D176" s="15" t="s">
        <v>49</v>
      </c>
      <c r="E176" s="23"/>
      <c r="F176" s="24"/>
      <c r="G176" s="17">
        <f t="shared" si="4"/>
        <v>0</v>
      </c>
    </row>
    <row r="177" spans="2:10" hidden="1" x14ac:dyDescent="0.6">
      <c r="B177" s="63"/>
      <c r="C177" s="14"/>
      <c r="D177" s="15"/>
      <c r="E177" s="26"/>
      <c r="F177" s="16"/>
      <c r="G177" s="17" t="str">
        <f t="shared" si="4"/>
        <v/>
      </c>
    </row>
    <row r="178" spans="2:10" ht="15.5" x14ac:dyDescent="0.6">
      <c r="B178" s="63" t="s">
        <v>2469</v>
      </c>
      <c r="C178" s="14" t="s">
        <v>2470</v>
      </c>
      <c r="D178" s="15" t="s">
        <v>49</v>
      </c>
      <c r="E178" s="26"/>
      <c r="F178" s="69">
        <v>732.95</v>
      </c>
      <c r="G178" s="17">
        <f t="shared" si="4"/>
        <v>0</v>
      </c>
      <c r="J178" s="1">
        <v>300</v>
      </c>
    </row>
    <row r="179" spans="2:10" x14ac:dyDescent="0.6">
      <c r="B179" s="63"/>
      <c r="C179" s="14"/>
      <c r="D179" s="15"/>
      <c r="E179" s="26"/>
      <c r="F179" s="16"/>
      <c r="G179" s="17" t="str">
        <f t="shared" si="4"/>
        <v/>
      </c>
    </row>
    <row r="180" spans="2:10" ht="15.5" hidden="1" x14ac:dyDescent="0.6">
      <c r="B180" s="50" t="s">
        <v>2471</v>
      </c>
      <c r="C180" s="153" t="s">
        <v>2472</v>
      </c>
      <c r="D180" s="15" t="s">
        <v>49</v>
      </c>
      <c r="E180" s="26"/>
      <c r="F180" s="67"/>
      <c r="G180" s="17">
        <f t="shared" si="4"/>
        <v>0</v>
      </c>
    </row>
    <row r="181" spans="2:10" hidden="1" x14ac:dyDescent="0.6">
      <c r="B181" s="50"/>
      <c r="C181" s="14"/>
      <c r="D181" s="15"/>
      <c r="E181" s="26"/>
      <c r="F181" s="67"/>
      <c r="G181" s="17" t="str">
        <f t="shared" si="4"/>
        <v/>
      </c>
    </row>
    <row r="182" spans="2:10" ht="15.5" hidden="1" x14ac:dyDescent="0.6">
      <c r="B182" s="63" t="s">
        <v>2473</v>
      </c>
      <c r="C182" s="14" t="s">
        <v>2474</v>
      </c>
      <c r="D182" s="15" t="s">
        <v>49</v>
      </c>
      <c r="E182" s="26"/>
      <c r="F182" s="69"/>
      <c r="G182" s="17">
        <f t="shared" si="4"/>
        <v>0</v>
      </c>
    </row>
    <row r="183" spans="2:10" hidden="1" x14ac:dyDescent="0.6">
      <c r="B183" s="63"/>
      <c r="C183" s="14"/>
      <c r="D183" s="15"/>
      <c r="E183" s="26"/>
      <c r="F183" s="69"/>
      <c r="G183" s="17"/>
    </row>
    <row r="184" spans="2:10" x14ac:dyDescent="0.6">
      <c r="B184" s="63"/>
      <c r="C184" s="14"/>
      <c r="D184" s="15"/>
      <c r="E184" s="26"/>
      <c r="F184" s="69"/>
      <c r="G184" s="17"/>
    </row>
    <row r="185" spans="2:10" x14ac:dyDescent="0.6">
      <c r="B185" s="63"/>
      <c r="C185" s="14"/>
      <c r="D185" s="15"/>
      <c r="E185" s="26"/>
      <c r="F185" s="69"/>
      <c r="G185" s="17"/>
    </row>
    <row r="186" spans="2:10" x14ac:dyDescent="0.6">
      <c r="B186" s="63"/>
      <c r="C186" s="14"/>
      <c r="D186" s="15"/>
      <c r="E186" s="26"/>
      <c r="F186" s="69"/>
      <c r="G186" s="17"/>
    </row>
    <row r="187" spans="2:10" x14ac:dyDescent="0.6">
      <c r="B187" s="63"/>
      <c r="C187" s="14"/>
      <c r="D187" s="15"/>
      <c r="E187" s="26"/>
      <c r="F187" s="69"/>
      <c r="G187" s="17"/>
    </row>
    <row r="188" spans="2:10" x14ac:dyDescent="0.6">
      <c r="B188" s="63"/>
      <c r="C188" s="14"/>
      <c r="D188" s="15"/>
      <c r="E188" s="26"/>
      <c r="F188" s="69"/>
      <c r="G188" s="17"/>
    </row>
    <row r="189" spans="2:10" x14ac:dyDescent="0.6">
      <c r="B189" s="63"/>
      <c r="C189" s="14"/>
      <c r="D189" s="15"/>
      <c r="E189" s="26"/>
      <c r="F189" s="67"/>
      <c r="G189" s="17" t="str">
        <f>IF(D189="","",E189*F189)</f>
        <v/>
      </c>
    </row>
    <row r="190" spans="2:10" s="28" customFormat="1" ht="19.5" customHeight="1" x14ac:dyDescent="0.6">
      <c r="B190" s="154" t="str">
        <f>$B$10</f>
        <v>C10.1</v>
      </c>
      <c r="C190" s="30" t="s">
        <v>78</v>
      </c>
      <c r="D190" s="31"/>
      <c r="E190" s="32"/>
      <c r="F190" s="31"/>
      <c r="G190" s="33">
        <f>SUM(G132:G189)</f>
        <v>0</v>
      </c>
      <c r="H190" s="34"/>
    </row>
    <row r="191" spans="2:10" x14ac:dyDescent="0.6">
      <c r="B191" s="367" t="str">
        <f>Client1</f>
        <v>Province of KwaZulu-Natal</v>
      </c>
      <c r="C191" s="367"/>
      <c r="D191" s="367"/>
      <c r="E191" s="365" t="str">
        <f>"Contract No. "&amp;ContractNo</f>
        <v>Contract No. ZNB00904/00000/00/HOD/INF/21/T</v>
      </c>
      <c r="F191" s="365"/>
      <c r="G191" s="365"/>
    </row>
    <row r="192" spans="2:10" x14ac:dyDescent="0.6">
      <c r="B192" s="367" t="str">
        <f>Client2</f>
        <v>Department of Transport</v>
      </c>
      <c r="C192" s="367"/>
      <c r="D192" s="367"/>
      <c r="E192" s="365"/>
      <c r="F192" s="365"/>
      <c r="G192" s="365"/>
    </row>
    <row r="193" spans="2:10" x14ac:dyDescent="0.6">
      <c r="B193" s="368"/>
      <c r="C193" s="368"/>
      <c r="D193" s="368"/>
      <c r="E193" s="366"/>
      <c r="F193" s="366"/>
      <c r="G193" s="366"/>
    </row>
    <row r="194" spans="2:10" x14ac:dyDescent="0.6">
      <c r="B194" s="376" t="s">
        <v>8</v>
      </c>
      <c r="C194" s="377"/>
      <c r="D194" s="377"/>
      <c r="E194" s="377"/>
      <c r="F194" s="377"/>
      <c r="G194" s="378" t="str">
        <f>$G$4</f>
        <v>CHAPTER C10.1</v>
      </c>
      <c r="H194" s="6"/>
    </row>
    <row r="195" spans="2:10" x14ac:dyDescent="0.6">
      <c r="B195" s="369" t="str">
        <f>ContractDescription</f>
        <v>THE CONSTRUCTION OF THE LOVU RIVER PEDESTRIAN BRIDGE NO.3383 IN THE DURBAN REGION</v>
      </c>
      <c r="C195" s="370"/>
      <c r="D195" s="370"/>
      <c r="E195" s="370"/>
      <c r="F195" s="370"/>
      <c r="G195" s="365"/>
      <c r="H195" s="8"/>
    </row>
    <row r="196" spans="2:10" x14ac:dyDescent="0.6">
      <c r="B196" s="369"/>
      <c r="C196" s="370"/>
      <c r="D196" s="370"/>
      <c r="E196" s="370"/>
      <c r="F196" s="370"/>
      <c r="G196" s="365"/>
      <c r="H196" s="8"/>
    </row>
    <row r="197" spans="2:10" x14ac:dyDescent="0.6">
      <c r="B197" s="371"/>
      <c r="C197" s="372"/>
      <c r="D197" s="372"/>
      <c r="E197" s="372"/>
      <c r="F197" s="372"/>
      <c r="G197" s="366"/>
      <c r="H197" s="8"/>
    </row>
    <row r="198" spans="2:10" s="9" customFormat="1" ht="24.95" customHeight="1" x14ac:dyDescent="0.6">
      <c r="B198" s="79" t="s">
        <v>9</v>
      </c>
      <c r="C198" s="11" t="s">
        <v>10</v>
      </c>
      <c r="D198" s="11" t="s">
        <v>11</v>
      </c>
      <c r="E198" s="11" t="s">
        <v>12</v>
      </c>
      <c r="F198" s="11" t="s">
        <v>13</v>
      </c>
      <c r="G198" s="11" t="s">
        <v>14</v>
      </c>
      <c r="H198" s="12"/>
    </row>
    <row r="199" spans="2:10" s="28" customFormat="1" ht="19.5" customHeight="1" x14ac:dyDescent="0.6">
      <c r="B199" s="85"/>
      <c r="C199" s="30" t="s">
        <v>79</v>
      </c>
      <c r="D199" s="31"/>
      <c r="E199" s="32"/>
      <c r="F199" s="31"/>
      <c r="G199" s="33">
        <f>G190</f>
        <v>0</v>
      </c>
      <c r="H199" s="34"/>
    </row>
    <row r="200" spans="2:10" ht="12" customHeight="1" x14ac:dyDescent="0.6">
      <c r="B200" s="63"/>
      <c r="C200" s="14"/>
      <c r="D200" s="15"/>
      <c r="E200" s="26"/>
      <c r="F200" s="67"/>
      <c r="G200" s="17"/>
    </row>
    <row r="201" spans="2:10" x14ac:dyDescent="0.6">
      <c r="B201" s="95" t="s">
        <v>2475</v>
      </c>
      <c r="C201" s="14" t="s">
        <v>2476</v>
      </c>
      <c r="D201" s="22"/>
      <c r="E201" s="26"/>
      <c r="F201" s="64"/>
      <c r="G201" s="17" t="str">
        <f t="shared" ref="G201:G232" si="5">IF(D201="","",E201*F201)</f>
        <v/>
      </c>
    </row>
    <row r="202" spans="2:10" ht="12" hidden="1" customHeight="1" x14ac:dyDescent="0.6">
      <c r="B202" s="63"/>
      <c r="C202" s="14"/>
      <c r="D202" s="15"/>
      <c r="E202" s="26"/>
      <c r="F202" s="67"/>
      <c r="G202" s="17" t="str">
        <f t="shared" si="5"/>
        <v/>
      </c>
    </row>
    <row r="203" spans="2:10" hidden="1" x14ac:dyDescent="0.6">
      <c r="B203" s="63" t="s">
        <v>2477</v>
      </c>
      <c r="C203" s="14" t="s">
        <v>2478</v>
      </c>
      <c r="D203" s="15" t="s">
        <v>1240</v>
      </c>
      <c r="E203" s="26"/>
      <c r="F203" s="16"/>
      <c r="G203" s="17">
        <f t="shared" si="5"/>
        <v>0</v>
      </c>
    </row>
    <row r="204" spans="2:10" ht="12" customHeight="1" x14ac:dyDescent="0.6">
      <c r="B204" s="63"/>
      <c r="C204" s="14"/>
      <c r="D204" s="15"/>
      <c r="E204" s="26"/>
      <c r="F204" s="16"/>
      <c r="G204" s="17" t="str">
        <f t="shared" si="5"/>
        <v/>
      </c>
    </row>
    <row r="205" spans="2:10" ht="26" x14ac:dyDescent="0.6">
      <c r="B205" s="50" t="s">
        <v>2479</v>
      </c>
      <c r="C205" s="14" t="s">
        <v>2480</v>
      </c>
      <c r="D205" s="15" t="s">
        <v>1240</v>
      </c>
      <c r="E205" s="26"/>
      <c r="F205" s="69">
        <v>6.18</v>
      </c>
      <c r="G205" s="17">
        <f t="shared" si="5"/>
        <v>0</v>
      </c>
      <c r="J205" s="1">
        <v>31500</v>
      </c>
    </row>
    <row r="206" spans="2:10" ht="12" hidden="1" customHeight="1" x14ac:dyDescent="0.6">
      <c r="B206" s="50"/>
      <c r="C206" s="14"/>
      <c r="D206" s="22"/>
      <c r="E206" s="26"/>
      <c r="F206" s="69"/>
      <c r="G206" s="17" t="str">
        <f t="shared" si="5"/>
        <v/>
      </c>
    </row>
    <row r="207" spans="2:10" ht="26" hidden="1" x14ac:dyDescent="0.6">
      <c r="B207" s="50" t="s">
        <v>2481</v>
      </c>
      <c r="C207" s="14" t="s">
        <v>2426</v>
      </c>
      <c r="D207" s="15" t="s">
        <v>1240</v>
      </c>
      <c r="E207" s="26"/>
      <c r="F207" s="69"/>
      <c r="G207" s="17">
        <f t="shared" si="5"/>
        <v>0</v>
      </c>
    </row>
    <row r="208" spans="2:10" ht="12" customHeight="1" x14ac:dyDescent="0.6">
      <c r="B208" s="50"/>
      <c r="C208" s="14"/>
      <c r="D208" s="22"/>
      <c r="E208" s="26"/>
      <c r="F208" s="69"/>
      <c r="G208" s="17" t="str">
        <f t="shared" si="5"/>
        <v/>
      </c>
    </row>
    <row r="209" spans="2:7" ht="26" hidden="1" x14ac:dyDescent="0.6">
      <c r="B209" s="50" t="s">
        <v>2482</v>
      </c>
      <c r="C209" s="14" t="s">
        <v>2483</v>
      </c>
      <c r="D209" s="15" t="s">
        <v>1240</v>
      </c>
      <c r="E209" s="26"/>
      <c r="F209" s="69"/>
      <c r="G209" s="17">
        <f t="shared" si="5"/>
        <v>0</v>
      </c>
    </row>
    <row r="210" spans="2:7" ht="12" hidden="1" customHeight="1" x14ac:dyDescent="0.6">
      <c r="B210" s="50"/>
      <c r="C210" s="14"/>
      <c r="D210" s="22"/>
      <c r="E210" s="26"/>
      <c r="F210" s="69"/>
      <c r="G210" s="17" t="str">
        <f t="shared" si="5"/>
        <v/>
      </c>
    </row>
    <row r="211" spans="2:7" hidden="1" x14ac:dyDescent="0.6">
      <c r="B211" s="50" t="s">
        <v>2484</v>
      </c>
      <c r="C211" s="14" t="s">
        <v>2485</v>
      </c>
      <c r="D211" s="22"/>
      <c r="E211" s="26"/>
      <c r="F211" s="69"/>
      <c r="G211" s="17" t="str">
        <f t="shared" si="5"/>
        <v/>
      </c>
    </row>
    <row r="212" spans="2:7" ht="12" hidden="1" customHeight="1" x14ac:dyDescent="0.6">
      <c r="B212" s="50"/>
      <c r="C212" s="14"/>
      <c r="D212" s="22"/>
      <c r="E212" s="26"/>
      <c r="F212" s="69"/>
      <c r="G212" s="17" t="str">
        <f t="shared" si="5"/>
        <v/>
      </c>
    </row>
    <row r="213" spans="2:7" hidden="1" x14ac:dyDescent="0.6">
      <c r="B213" s="50" t="s">
        <v>2486</v>
      </c>
      <c r="C213" s="14" t="s">
        <v>2487</v>
      </c>
      <c r="D213" s="15" t="s">
        <v>1240</v>
      </c>
      <c r="E213" s="26"/>
      <c r="F213" s="69"/>
      <c r="G213" s="17">
        <f t="shared" si="5"/>
        <v>0</v>
      </c>
    </row>
    <row r="214" spans="2:7" ht="12" hidden="1" customHeight="1" x14ac:dyDescent="0.6">
      <c r="B214" s="50"/>
      <c r="C214" s="14"/>
      <c r="D214" s="22"/>
      <c r="E214" s="26"/>
      <c r="F214" s="69"/>
      <c r="G214" s="17" t="str">
        <f t="shared" si="5"/>
        <v/>
      </c>
    </row>
    <row r="215" spans="2:7" ht="26" hidden="1" x14ac:dyDescent="0.6">
      <c r="B215" s="50" t="s">
        <v>2488</v>
      </c>
      <c r="C215" s="14" t="s">
        <v>2489</v>
      </c>
      <c r="D215" s="15" t="s">
        <v>1240</v>
      </c>
      <c r="E215" s="26"/>
      <c r="F215" s="69"/>
      <c r="G215" s="17">
        <f t="shared" si="5"/>
        <v>0</v>
      </c>
    </row>
    <row r="216" spans="2:7" ht="12" hidden="1" customHeight="1" x14ac:dyDescent="0.6">
      <c r="B216" s="63"/>
      <c r="C216" s="14"/>
      <c r="D216" s="15"/>
      <c r="E216" s="26"/>
      <c r="F216" s="69"/>
      <c r="G216" s="17" t="str">
        <f t="shared" si="5"/>
        <v/>
      </c>
    </row>
    <row r="217" spans="2:7" ht="26" hidden="1" x14ac:dyDescent="0.6">
      <c r="B217" s="50" t="s">
        <v>2490</v>
      </c>
      <c r="C217" s="14" t="s">
        <v>2491</v>
      </c>
      <c r="D217" s="15" t="s">
        <v>1240</v>
      </c>
      <c r="E217" s="26"/>
      <c r="F217" s="64"/>
      <c r="G217" s="17">
        <f t="shared" si="5"/>
        <v>0</v>
      </c>
    </row>
    <row r="218" spans="2:7" ht="12" hidden="1" customHeight="1" x14ac:dyDescent="0.6">
      <c r="B218" s="50"/>
      <c r="C218" s="14"/>
      <c r="D218" s="15"/>
      <c r="E218" s="15"/>
      <c r="F218" s="16"/>
      <c r="G218" s="17" t="str">
        <f t="shared" si="5"/>
        <v/>
      </c>
    </row>
    <row r="219" spans="2:7" ht="26" hidden="1" x14ac:dyDescent="0.6">
      <c r="B219" s="50" t="s">
        <v>2492</v>
      </c>
      <c r="C219" s="153" t="s">
        <v>2483</v>
      </c>
      <c r="D219" s="22" t="s">
        <v>1240</v>
      </c>
      <c r="E219" s="15"/>
      <c r="F219" s="16"/>
      <c r="G219" s="17">
        <f t="shared" si="5"/>
        <v>0</v>
      </c>
    </row>
    <row r="220" spans="2:7" ht="12" hidden="1" customHeight="1" x14ac:dyDescent="0.6">
      <c r="B220" s="50"/>
      <c r="C220" s="14"/>
      <c r="D220" s="15"/>
      <c r="E220" s="15"/>
      <c r="F220" s="16"/>
      <c r="G220" s="17" t="str">
        <f t="shared" si="5"/>
        <v/>
      </c>
    </row>
    <row r="221" spans="2:7" hidden="1" x14ac:dyDescent="0.6">
      <c r="B221" s="194" t="s">
        <v>2493</v>
      </c>
      <c r="C221" s="14" t="s">
        <v>2494</v>
      </c>
      <c r="D221" s="22"/>
      <c r="E221" s="15"/>
      <c r="F221" s="16"/>
      <c r="G221" s="17" t="str">
        <f t="shared" si="5"/>
        <v/>
      </c>
    </row>
    <row r="222" spans="2:7" ht="12" hidden="1" customHeight="1" x14ac:dyDescent="0.6">
      <c r="B222" s="63"/>
      <c r="C222" s="14"/>
      <c r="D222" s="15"/>
      <c r="E222" s="15"/>
      <c r="F222" s="16"/>
      <c r="G222" s="17" t="str">
        <f t="shared" si="5"/>
        <v/>
      </c>
    </row>
    <row r="223" spans="2:7" ht="26" hidden="1" x14ac:dyDescent="0.6">
      <c r="B223" s="95" t="s">
        <v>2495</v>
      </c>
      <c r="C223" s="14" t="s">
        <v>2496</v>
      </c>
      <c r="D223" s="22" t="s">
        <v>502</v>
      </c>
      <c r="E223" s="23"/>
      <c r="F223" s="24"/>
      <c r="G223" s="17">
        <f t="shared" si="5"/>
        <v>0</v>
      </c>
    </row>
    <row r="224" spans="2:7" ht="12" hidden="1" customHeight="1" x14ac:dyDescent="0.6">
      <c r="B224" s="63"/>
      <c r="C224" s="14"/>
      <c r="D224" s="15"/>
      <c r="E224" s="26"/>
      <c r="F224" s="16"/>
      <c r="G224" s="17" t="str">
        <f t="shared" si="5"/>
        <v/>
      </c>
    </row>
    <row r="225" spans="2:10" ht="26" hidden="1" x14ac:dyDescent="0.6">
      <c r="B225" s="63" t="s">
        <v>2497</v>
      </c>
      <c r="C225" s="14" t="s">
        <v>2498</v>
      </c>
      <c r="D225" s="22" t="s">
        <v>2408</v>
      </c>
      <c r="E225" s="26"/>
      <c r="F225" s="64"/>
      <c r="G225" s="17">
        <f t="shared" si="5"/>
        <v>0</v>
      </c>
    </row>
    <row r="226" spans="2:10" ht="12" hidden="1" customHeight="1" x14ac:dyDescent="0.6">
      <c r="B226" s="63"/>
      <c r="C226" s="14"/>
      <c r="D226" s="15"/>
      <c r="E226" s="26"/>
      <c r="F226" s="16"/>
      <c r="G226" s="17" t="str">
        <f t="shared" si="5"/>
        <v/>
      </c>
    </row>
    <row r="227" spans="2:10" x14ac:dyDescent="0.6">
      <c r="B227" s="50" t="s">
        <v>2499</v>
      </c>
      <c r="C227" s="153" t="s">
        <v>2500</v>
      </c>
      <c r="D227" s="15"/>
      <c r="E227" s="26"/>
      <c r="F227" s="67"/>
      <c r="G227" s="17"/>
    </row>
    <row r="228" spans="2:10" ht="12" customHeight="1" x14ac:dyDescent="0.6">
      <c r="B228" s="50"/>
      <c r="C228" s="14"/>
      <c r="D228" s="15"/>
      <c r="E228" s="26"/>
      <c r="F228" s="67"/>
      <c r="G228" s="17" t="str">
        <f t="shared" si="5"/>
        <v/>
      </c>
    </row>
    <row r="229" spans="2:10" ht="26" x14ac:dyDescent="0.6">
      <c r="B229" s="63" t="s">
        <v>2501</v>
      </c>
      <c r="C229" s="14" t="s">
        <v>2502</v>
      </c>
      <c r="D229" s="15" t="s">
        <v>1240</v>
      </c>
      <c r="E229" s="26"/>
      <c r="F229" s="69">
        <v>2.25</v>
      </c>
      <c r="G229" s="17">
        <f t="shared" si="5"/>
        <v>0</v>
      </c>
      <c r="J229" s="1">
        <v>11200</v>
      </c>
    </row>
    <row r="230" spans="2:10" ht="12" customHeight="1" x14ac:dyDescent="0.6">
      <c r="B230" s="63"/>
      <c r="C230" s="14"/>
      <c r="D230" s="15"/>
      <c r="E230" s="26"/>
      <c r="F230" s="67"/>
      <c r="G230" s="17" t="str">
        <f t="shared" si="5"/>
        <v/>
      </c>
    </row>
    <row r="231" spans="2:10" ht="26" hidden="1" x14ac:dyDescent="0.6">
      <c r="B231" s="95" t="s">
        <v>2503</v>
      </c>
      <c r="C231" s="14" t="s">
        <v>2498</v>
      </c>
      <c r="D231" s="15" t="s">
        <v>1240</v>
      </c>
      <c r="E231" s="26"/>
      <c r="F231" s="64"/>
      <c r="G231" s="17">
        <f t="shared" si="5"/>
        <v>0</v>
      </c>
    </row>
    <row r="232" spans="2:10" x14ac:dyDescent="0.6">
      <c r="B232" s="63"/>
      <c r="C232" s="14"/>
      <c r="D232" s="15"/>
      <c r="E232" s="26"/>
      <c r="F232" s="67"/>
      <c r="G232" s="17" t="str">
        <f t="shared" si="5"/>
        <v/>
      </c>
    </row>
    <row r="233" spans="2:10" hidden="1" x14ac:dyDescent="0.6">
      <c r="B233" s="63" t="s">
        <v>2504</v>
      </c>
      <c r="C233" s="14" t="s">
        <v>2505</v>
      </c>
      <c r="D233" s="15"/>
      <c r="E233" s="26"/>
      <c r="F233" s="16"/>
      <c r="G233" s="17"/>
    </row>
    <row r="234" spans="2:10" ht="12" hidden="1" customHeight="1" x14ac:dyDescent="0.6">
      <c r="B234" s="63"/>
      <c r="C234" s="14"/>
      <c r="D234" s="15"/>
      <c r="E234" s="26"/>
      <c r="F234" s="16"/>
      <c r="G234" s="17" t="str">
        <f t="shared" ref="G234:G255" si="6">IF(D234="","",E234*F234)</f>
        <v/>
      </c>
    </row>
    <row r="235" spans="2:10" ht="26" hidden="1" x14ac:dyDescent="0.6">
      <c r="B235" s="50" t="s">
        <v>2506</v>
      </c>
      <c r="C235" s="14" t="s">
        <v>2496</v>
      </c>
      <c r="D235" s="15" t="s">
        <v>1240</v>
      </c>
      <c r="E235" s="26"/>
      <c r="F235" s="69"/>
      <c r="G235" s="17">
        <f t="shared" si="6"/>
        <v>0</v>
      </c>
    </row>
    <row r="236" spans="2:10" ht="12" hidden="1" customHeight="1" x14ac:dyDescent="0.6">
      <c r="B236" s="50"/>
      <c r="C236" s="14"/>
      <c r="D236" s="22"/>
      <c r="E236" s="26"/>
      <c r="F236" s="69"/>
      <c r="G236" s="17" t="str">
        <f t="shared" si="6"/>
        <v/>
      </c>
    </row>
    <row r="237" spans="2:10" ht="26" hidden="1" x14ac:dyDescent="0.6">
      <c r="B237" s="50" t="s">
        <v>2507</v>
      </c>
      <c r="C237" s="14" t="s">
        <v>2498</v>
      </c>
      <c r="D237" s="15" t="s">
        <v>1240</v>
      </c>
      <c r="E237" s="26"/>
      <c r="F237" s="69"/>
      <c r="G237" s="17">
        <f t="shared" si="6"/>
        <v>0</v>
      </c>
    </row>
    <row r="238" spans="2:10" ht="12" hidden="1" customHeight="1" x14ac:dyDescent="0.6">
      <c r="B238" s="50"/>
      <c r="C238" s="14"/>
      <c r="D238" s="22"/>
      <c r="E238" s="26"/>
      <c r="F238" s="69"/>
      <c r="G238" s="17" t="str">
        <f t="shared" si="6"/>
        <v/>
      </c>
    </row>
    <row r="239" spans="2:10" hidden="1" x14ac:dyDescent="0.6">
      <c r="B239" s="50" t="s">
        <v>2508</v>
      </c>
      <c r="C239" s="14" t="s">
        <v>2509</v>
      </c>
      <c r="D239" s="15"/>
      <c r="E239" s="26"/>
      <c r="F239" s="69"/>
      <c r="G239" s="17" t="str">
        <f t="shared" si="6"/>
        <v/>
      </c>
    </row>
    <row r="240" spans="2:10" ht="12" hidden="1" customHeight="1" x14ac:dyDescent="0.6">
      <c r="B240" s="50"/>
      <c r="C240" s="14"/>
      <c r="D240" s="22"/>
      <c r="E240" s="26"/>
      <c r="F240" s="69"/>
      <c r="G240" s="17" t="str">
        <f t="shared" si="6"/>
        <v/>
      </c>
    </row>
    <row r="241" spans="2:7" hidden="1" x14ac:dyDescent="0.6">
      <c r="B241" s="157" t="s">
        <v>2510</v>
      </c>
      <c r="C241" s="14" t="s">
        <v>2511</v>
      </c>
      <c r="D241" s="22" t="s">
        <v>2512</v>
      </c>
      <c r="E241" s="26"/>
      <c r="F241" s="69"/>
      <c r="G241" s="17">
        <f t="shared" si="6"/>
        <v>0</v>
      </c>
    </row>
    <row r="242" spans="2:7" ht="12" hidden="1" customHeight="1" x14ac:dyDescent="0.6">
      <c r="B242" s="50"/>
      <c r="C242" s="14"/>
      <c r="D242" s="22"/>
      <c r="E242" s="26"/>
      <c r="F242" s="69"/>
      <c r="G242" s="17" t="str">
        <f t="shared" si="6"/>
        <v/>
      </c>
    </row>
    <row r="243" spans="2:7" hidden="1" x14ac:dyDescent="0.6">
      <c r="B243" s="50" t="s">
        <v>2513</v>
      </c>
      <c r="C243" s="14" t="s">
        <v>2514</v>
      </c>
      <c r="D243" s="15" t="s">
        <v>73</v>
      </c>
      <c r="E243" s="26"/>
      <c r="F243" s="69"/>
      <c r="G243" s="17">
        <f t="shared" si="6"/>
        <v>0</v>
      </c>
    </row>
    <row r="244" spans="2:7" ht="12" hidden="1" customHeight="1" x14ac:dyDescent="0.6">
      <c r="B244" s="50"/>
      <c r="C244" s="14"/>
      <c r="D244" s="22"/>
      <c r="E244" s="26"/>
      <c r="F244" s="69"/>
      <c r="G244" s="17" t="str">
        <f t="shared" si="6"/>
        <v/>
      </c>
    </row>
    <row r="245" spans="2:7" hidden="1" x14ac:dyDescent="0.6">
      <c r="B245" s="50" t="s">
        <v>2515</v>
      </c>
      <c r="C245" s="14" t="s">
        <v>2516</v>
      </c>
      <c r="D245" s="15"/>
      <c r="E245" s="26"/>
      <c r="F245" s="69"/>
      <c r="G245" s="17" t="str">
        <f t="shared" si="6"/>
        <v/>
      </c>
    </row>
    <row r="246" spans="2:7" hidden="1" x14ac:dyDescent="0.6">
      <c r="B246" s="63"/>
      <c r="C246" s="14"/>
      <c r="D246" s="15"/>
      <c r="E246" s="26"/>
      <c r="F246" s="69"/>
      <c r="G246" s="17" t="str">
        <f t="shared" si="6"/>
        <v/>
      </c>
    </row>
    <row r="247" spans="2:7" ht="13.5" hidden="1" x14ac:dyDescent="0.7">
      <c r="B247" s="50" t="s">
        <v>2517</v>
      </c>
      <c r="C247" s="14" t="s">
        <v>2061</v>
      </c>
      <c r="D247" s="15" t="s">
        <v>400</v>
      </c>
      <c r="E247" s="26"/>
      <c r="F247" s="64"/>
      <c r="G247" s="17">
        <f t="shared" si="6"/>
        <v>0</v>
      </c>
    </row>
    <row r="248" spans="2:7" hidden="1" x14ac:dyDescent="0.6">
      <c r="B248" s="50"/>
      <c r="C248" s="14"/>
      <c r="D248" s="15"/>
      <c r="E248" s="15"/>
      <c r="F248" s="16"/>
      <c r="G248" s="17" t="str">
        <f t="shared" si="6"/>
        <v/>
      </c>
    </row>
    <row r="249" spans="2:7" ht="13.5" hidden="1" x14ac:dyDescent="0.7">
      <c r="B249" s="50" t="s">
        <v>2518</v>
      </c>
      <c r="C249" s="153" t="s">
        <v>2063</v>
      </c>
      <c r="D249" s="15" t="s">
        <v>400</v>
      </c>
      <c r="E249" s="15"/>
      <c r="F249" s="16"/>
      <c r="G249" s="17">
        <f t="shared" si="6"/>
        <v>0</v>
      </c>
    </row>
    <row r="250" spans="2:7" ht="12" hidden="1" customHeight="1" x14ac:dyDescent="0.6">
      <c r="B250" s="50"/>
      <c r="C250" s="14"/>
      <c r="D250" s="15"/>
      <c r="E250" s="15"/>
      <c r="F250" s="16"/>
      <c r="G250" s="17" t="str">
        <f t="shared" si="6"/>
        <v/>
      </c>
    </row>
    <row r="251" spans="2:7" hidden="1" x14ac:dyDescent="0.6">
      <c r="B251" s="194" t="s">
        <v>2519</v>
      </c>
      <c r="C251" s="14" t="s">
        <v>2520</v>
      </c>
      <c r="D251" s="22"/>
      <c r="E251" s="15"/>
      <c r="F251" s="16"/>
      <c r="G251" s="17" t="str">
        <f t="shared" si="6"/>
        <v/>
      </c>
    </row>
    <row r="252" spans="2:7" ht="12" hidden="1" customHeight="1" x14ac:dyDescent="0.6">
      <c r="B252" s="63"/>
      <c r="C252" s="14"/>
      <c r="D252" s="15"/>
      <c r="E252" s="15"/>
      <c r="F252" s="16"/>
      <c r="G252" s="17" t="str">
        <f t="shared" si="6"/>
        <v/>
      </c>
    </row>
    <row r="253" spans="2:7" ht="13.5" hidden="1" x14ac:dyDescent="0.7">
      <c r="B253" s="95" t="s">
        <v>2521</v>
      </c>
      <c r="C253" s="14" t="s">
        <v>2061</v>
      </c>
      <c r="D253" s="15" t="s">
        <v>400</v>
      </c>
      <c r="E253" s="23"/>
      <c r="F253" s="24"/>
      <c r="G253" s="17">
        <f t="shared" si="6"/>
        <v>0</v>
      </c>
    </row>
    <row r="254" spans="2:7" ht="12" hidden="1" customHeight="1" x14ac:dyDescent="0.6">
      <c r="B254" s="63"/>
      <c r="C254" s="14"/>
      <c r="D254" s="15"/>
      <c r="E254" s="26"/>
      <c r="F254" s="16"/>
      <c r="G254" s="17" t="str">
        <f t="shared" si="6"/>
        <v/>
      </c>
    </row>
    <row r="255" spans="2:7" ht="13.5" hidden="1" x14ac:dyDescent="0.7">
      <c r="B255" s="63" t="s">
        <v>2522</v>
      </c>
      <c r="C255" s="14" t="s">
        <v>2063</v>
      </c>
      <c r="D255" s="15" t="s">
        <v>400</v>
      </c>
      <c r="E255" s="26"/>
      <c r="F255" s="64"/>
      <c r="G255" s="17">
        <f t="shared" si="6"/>
        <v>0</v>
      </c>
    </row>
    <row r="256" spans="2:7" ht="12" customHeight="1" x14ac:dyDescent="0.6">
      <c r="B256" s="63"/>
      <c r="C256" s="14"/>
      <c r="D256" s="15"/>
      <c r="E256" s="26"/>
      <c r="F256" s="64"/>
      <c r="G256" s="17"/>
    </row>
    <row r="257" spans="2:8" s="28" customFormat="1" ht="19.5" customHeight="1" x14ac:dyDescent="0.6">
      <c r="B257" s="154" t="str">
        <f>$B$10</f>
        <v>C10.1</v>
      </c>
      <c r="C257" s="30" t="s">
        <v>78</v>
      </c>
      <c r="D257" s="31"/>
      <c r="E257" s="32"/>
      <c r="F257" s="31"/>
      <c r="G257" s="33">
        <f>SUM(G199:G256)</f>
        <v>0</v>
      </c>
      <c r="H257" s="34"/>
    </row>
    <row r="258" spans="2:8" x14ac:dyDescent="0.6">
      <c r="B258" s="367" t="str">
        <f>Client1</f>
        <v>Province of KwaZulu-Natal</v>
      </c>
      <c r="C258" s="367"/>
      <c r="D258" s="367"/>
      <c r="E258" s="365" t="str">
        <f>"Contract No. "&amp;ContractNo</f>
        <v>Contract No. ZNB00904/00000/00/HOD/INF/21/T</v>
      </c>
      <c r="F258" s="365"/>
      <c r="G258" s="365"/>
    </row>
    <row r="259" spans="2:8" x14ac:dyDescent="0.6">
      <c r="B259" s="367" t="str">
        <f>Client2</f>
        <v>Department of Transport</v>
      </c>
      <c r="C259" s="367"/>
      <c r="D259" s="367"/>
      <c r="E259" s="365"/>
      <c r="F259" s="365"/>
      <c r="G259" s="365"/>
    </row>
    <row r="260" spans="2:8" x14ac:dyDescent="0.6">
      <c r="B260" s="368"/>
      <c r="C260" s="368"/>
      <c r="D260" s="368"/>
      <c r="E260" s="366"/>
      <c r="F260" s="366"/>
      <c r="G260" s="366"/>
    </row>
    <row r="261" spans="2:8" x14ac:dyDescent="0.6">
      <c r="B261" s="376" t="s">
        <v>8</v>
      </c>
      <c r="C261" s="377"/>
      <c r="D261" s="377"/>
      <c r="E261" s="377"/>
      <c r="F261" s="377"/>
      <c r="G261" s="378" t="str">
        <f>$G$4</f>
        <v>CHAPTER C10.1</v>
      </c>
      <c r="H261" s="6"/>
    </row>
    <row r="262" spans="2:8" x14ac:dyDescent="0.6">
      <c r="B262" s="369" t="str">
        <f>ContractDescription</f>
        <v>THE CONSTRUCTION OF THE LOVU RIVER PEDESTRIAN BRIDGE NO.3383 IN THE DURBAN REGION</v>
      </c>
      <c r="C262" s="370"/>
      <c r="D262" s="370"/>
      <c r="E262" s="370"/>
      <c r="F262" s="370"/>
      <c r="G262" s="365"/>
      <c r="H262" s="8"/>
    </row>
    <row r="263" spans="2:8" x14ac:dyDescent="0.6">
      <c r="B263" s="369"/>
      <c r="C263" s="370"/>
      <c r="D263" s="370"/>
      <c r="E263" s="370"/>
      <c r="F263" s="370"/>
      <c r="G263" s="365"/>
      <c r="H263" s="8"/>
    </row>
    <row r="264" spans="2:8" x14ac:dyDescent="0.6">
      <c r="B264" s="371"/>
      <c r="C264" s="372"/>
      <c r="D264" s="372"/>
      <c r="E264" s="372"/>
      <c r="F264" s="372"/>
      <c r="G264" s="366"/>
      <c r="H264" s="8"/>
    </row>
    <row r="265" spans="2:8" s="9" customFormat="1" ht="24.95" customHeight="1" x14ac:dyDescent="0.6">
      <c r="B265" s="79" t="s">
        <v>9</v>
      </c>
      <c r="C265" s="11" t="s">
        <v>10</v>
      </c>
      <c r="D265" s="11" t="s">
        <v>11</v>
      </c>
      <c r="E265" s="11" t="s">
        <v>12</v>
      </c>
      <c r="F265" s="11" t="s">
        <v>13</v>
      </c>
      <c r="G265" s="11" t="s">
        <v>14</v>
      </c>
      <c r="H265" s="12"/>
    </row>
    <row r="266" spans="2:8" s="28" customFormat="1" ht="19.5" customHeight="1" x14ac:dyDescent="0.6">
      <c r="B266" s="85"/>
      <c r="C266" s="30" t="s">
        <v>79</v>
      </c>
      <c r="D266" s="31"/>
      <c r="E266" s="32"/>
      <c r="F266" s="31"/>
      <c r="G266" s="33">
        <f>G257</f>
        <v>0</v>
      </c>
      <c r="H266" s="34"/>
    </row>
    <row r="267" spans="2:8" x14ac:dyDescent="0.6">
      <c r="B267" s="63"/>
      <c r="C267" s="14"/>
      <c r="D267" s="15"/>
      <c r="E267" s="26"/>
      <c r="F267" s="64"/>
      <c r="G267" s="17"/>
    </row>
    <row r="268" spans="2:8" ht="26" hidden="1" x14ac:dyDescent="0.6">
      <c r="B268" s="50" t="s">
        <v>2523</v>
      </c>
      <c r="C268" s="153" t="s">
        <v>2524</v>
      </c>
      <c r="D268" s="15"/>
      <c r="E268" s="26"/>
      <c r="F268" s="67"/>
      <c r="G268" s="17" t="str">
        <f t="shared" ref="G268:G288" si="7">IF(D268="","",E268*F268)</f>
        <v/>
      </c>
    </row>
    <row r="269" spans="2:8" hidden="1" x14ac:dyDescent="0.6">
      <c r="B269" s="50"/>
      <c r="C269" s="14"/>
      <c r="D269" s="15"/>
      <c r="E269" s="26"/>
      <c r="F269" s="67"/>
      <c r="G269" s="17" t="str">
        <f t="shared" si="7"/>
        <v/>
      </c>
    </row>
    <row r="270" spans="2:8" hidden="1" x14ac:dyDescent="0.6">
      <c r="B270" s="63" t="s">
        <v>2525</v>
      </c>
      <c r="C270" s="14" t="s">
        <v>2526</v>
      </c>
      <c r="D270" s="15" t="s">
        <v>2408</v>
      </c>
      <c r="E270" s="26"/>
      <c r="F270" s="69"/>
      <c r="G270" s="17">
        <f t="shared" si="7"/>
        <v>0</v>
      </c>
    </row>
    <row r="271" spans="2:8" hidden="1" x14ac:dyDescent="0.6">
      <c r="B271" s="63"/>
      <c r="C271" s="14"/>
      <c r="D271" s="15"/>
      <c r="E271" s="26"/>
      <c r="F271" s="67"/>
      <c r="G271" s="17" t="str">
        <f t="shared" si="7"/>
        <v/>
      </c>
    </row>
    <row r="272" spans="2:8" hidden="1" x14ac:dyDescent="0.6">
      <c r="B272" s="95" t="s">
        <v>2527</v>
      </c>
      <c r="C272" s="14" t="s">
        <v>2528</v>
      </c>
      <c r="D272" s="15" t="s">
        <v>2408</v>
      </c>
      <c r="E272" s="26"/>
      <c r="F272" s="64"/>
      <c r="G272" s="17">
        <f t="shared" si="7"/>
        <v>0</v>
      </c>
    </row>
    <row r="273" spans="2:7" hidden="1" x14ac:dyDescent="0.6">
      <c r="B273" s="63"/>
      <c r="C273" s="14"/>
      <c r="D273" s="15"/>
      <c r="E273" s="26"/>
      <c r="F273" s="67"/>
      <c r="G273" s="17" t="str">
        <f t="shared" si="7"/>
        <v/>
      </c>
    </row>
    <row r="274" spans="2:7" hidden="1" x14ac:dyDescent="0.6">
      <c r="B274" s="63" t="s">
        <v>2529</v>
      </c>
      <c r="C274" s="14" t="s">
        <v>2530</v>
      </c>
      <c r="D274" s="15" t="s">
        <v>2408</v>
      </c>
      <c r="E274" s="26"/>
      <c r="F274" s="16"/>
      <c r="G274" s="17">
        <f t="shared" si="7"/>
        <v>0</v>
      </c>
    </row>
    <row r="275" spans="2:7" hidden="1" x14ac:dyDescent="0.6">
      <c r="B275" s="63"/>
      <c r="C275" s="14"/>
      <c r="D275" s="15"/>
      <c r="E275" s="26"/>
      <c r="F275" s="16"/>
      <c r="G275" s="17" t="str">
        <f t="shared" si="7"/>
        <v/>
      </c>
    </row>
    <row r="276" spans="2:7" hidden="1" x14ac:dyDescent="0.6">
      <c r="B276" s="50" t="s">
        <v>2531</v>
      </c>
      <c r="C276" s="14" t="s">
        <v>2532</v>
      </c>
      <c r="D276" s="15" t="s">
        <v>2408</v>
      </c>
      <c r="E276" s="26"/>
      <c r="F276" s="69"/>
      <c r="G276" s="17">
        <f t="shared" si="7"/>
        <v>0</v>
      </c>
    </row>
    <row r="277" spans="2:7" hidden="1" x14ac:dyDescent="0.6">
      <c r="B277" s="50"/>
      <c r="C277" s="14"/>
      <c r="D277" s="22"/>
      <c r="E277" s="26"/>
      <c r="F277" s="69"/>
      <c r="G277" s="17" t="str">
        <f t="shared" si="7"/>
        <v/>
      </c>
    </row>
    <row r="278" spans="2:7" hidden="1" x14ac:dyDescent="0.6">
      <c r="B278" s="50" t="s">
        <v>2533</v>
      </c>
      <c r="C278" s="14" t="s">
        <v>2534</v>
      </c>
      <c r="D278" s="15" t="s">
        <v>2408</v>
      </c>
      <c r="E278" s="26"/>
      <c r="F278" s="69"/>
      <c r="G278" s="17">
        <f t="shared" si="7"/>
        <v>0</v>
      </c>
    </row>
    <row r="279" spans="2:7" hidden="1" x14ac:dyDescent="0.6">
      <c r="B279" s="50"/>
      <c r="C279" s="14"/>
      <c r="D279" s="22"/>
      <c r="E279" s="26"/>
      <c r="F279" s="69"/>
      <c r="G279" s="17" t="str">
        <f t="shared" si="7"/>
        <v/>
      </c>
    </row>
    <row r="280" spans="2:7" hidden="1" x14ac:dyDescent="0.6">
      <c r="B280" s="50" t="s">
        <v>2535</v>
      </c>
      <c r="C280" s="14" t="s">
        <v>2536</v>
      </c>
      <c r="D280" s="15" t="s">
        <v>2408</v>
      </c>
      <c r="E280" s="26"/>
      <c r="F280" s="69"/>
      <c r="G280" s="17">
        <f t="shared" si="7"/>
        <v>0</v>
      </c>
    </row>
    <row r="281" spans="2:7" hidden="1" x14ac:dyDescent="0.6">
      <c r="B281" s="50"/>
      <c r="C281" s="14"/>
      <c r="D281" s="22"/>
      <c r="E281" s="26"/>
      <c r="F281" s="69"/>
      <c r="G281" s="17" t="str">
        <f t="shared" si="7"/>
        <v/>
      </c>
    </row>
    <row r="282" spans="2:7" hidden="1" x14ac:dyDescent="0.6">
      <c r="B282" s="157" t="s">
        <v>2537</v>
      </c>
      <c r="C282" s="14" t="s">
        <v>2538</v>
      </c>
      <c r="D282" s="15" t="s">
        <v>2408</v>
      </c>
      <c r="E282" s="26"/>
      <c r="F282" s="69"/>
      <c r="G282" s="17">
        <f t="shared" si="7"/>
        <v>0</v>
      </c>
    </row>
    <row r="283" spans="2:7" hidden="1" x14ac:dyDescent="0.6">
      <c r="B283" s="50"/>
      <c r="C283" s="14"/>
      <c r="D283" s="22"/>
      <c r="E283" s="26"/>
      <c r="F283" s="69"/>
      <c r="G283" s="17" t="str">
        <f t="shared" si="7"/>
        <v/>
      </c>
    </row>
    <row r="284" spans="2:7" hidden="1" x14ac:dyDescent="0.6">
      <c r="B284" s="50" t="s">
        <v>2539</v>
      </c>
      <c r="C284" s="14" t="s">
        <v>2540</v>
      </c>
      <c r="D284" s="15" t="s">
        <v>2408</v>
      </c>
      <c r="E284" s="26"/>
      <c r="F284" s="69"/>
      <c r="G284" s="17">
        <f t="shared" si="7"/>
        <v>0</v>
      </c>
    </row>
    <row r="285" spans="2:7" hidden="1" x14ac:dyDescent="0.6">
      <c r="B285" s="50"/>
      <c r="C285" s="14"/>
      <c r="D285" s="22"/>
      <c r="E285" s="26"/>
      <c r="F285" s="69"/>
      <c r="G285" s="17" t="str">
        <f t="shared" si="7"/>
        <v/>
      </c>
    </row>
    <row r="286" spans="2:7" ht="39" hidden="1" x14ac:dyDescent="0.6">
      <c r="B286" s="50" t="s">
        <v>2541</v>
      </c>
      <c r="C286" s="14" t="s">
        <v>2542</v>
      </c>
      <c r="D286" s="15"/>
      <c r="E286" s="26"/>
      <c r="F286" s="69"/>
      <c r="G286" s="17" t="str">
        <f t="shared" si="7"/>
        <v/>
      </c>
    </row>
    <row r="287" spans="2:7" hidden="1" x14ac:dyDescent="0.6">
      <c r="B287" s="63"/>
      <c r="C287" s="14"/>
      <c r="D287" s="15"/>
      <c r="E287" s="26"/>
      <c r="F287" s="69"/>
      <c r="G287" s="17" t="str">
        <f t="shared" si="7"/>
        <v/>
      </c>
    </row>
    <row r="288" spans="2:7" ht="26" hidden="1" x14ac:dyDescent="0.6">
      <c r="B288" s="50" t="s">
        <v>109</v>
      </c>
      <c r="C288" s="14" t="s">
        <v>2543</v>
      </c>
      <c r="D288" s="15" t="s">
        <v>1240</v>
      </c>
      <c r="E288" s="26"/>
      <c r="F288" s="64"/>
      <c r="G288" s="17">
        <f t="shared" si="7"/>
        <v>0</v>
      </c>
    </row>
    <row r="289" spans="2:7" hidden="1" x14ac:dyDescent="0.6">
      <c r="B289" s="50"/>
      <c r="C289" s="14"/>
      <c r="D289" s="15"/>
      <c r="E289" s="196"/>
      <c r="F289" s="64"/>
      <c r="G289" s="17"/>
    </row>
    <row r="290" spans="2:7" ht="13.5" hidden="1" x14ac:dyDescent="0.7">
      <c r="B290" s="157" t="s">
        <v>112</v>
      </c>
      <c r="C290" s="53" t="s">
        <v>2544</v>
      </c>
      <c r="D290" s="15" t="s">
        <v>400</v>
      </c>
      <c r="E290" s="362"/>
      <c r="F290" s="45"/>
      <c r="G290" s="17">
        <f t="shared" ref="G290:G312" si="8">IF(D290="","",E290*F290)</f>
        <v>0</v>
      </c>
    </row>
    <row r="291" spans="2:7" hidden="1" x14ac:dyDescent="0.6">
      <c r="B291" s="50"/>
      <c r="C291" s="14"/>
      <c r="D291" s="15"/>
      <c r="E291" s="15"/>
      <c r="F291" s="16"/>
      <c r="G291" s="17" t="str">
        <f t="shared" si="8"/>
        <v/>
      </c>
    </row>
    <row r="292" spans="2:7" ht="13.5" hidden="1" x14ac:dyDescent="0.7">
      <c r="B292" s="50" t="s">
        <v>136</v>
      </c>
      <c r="C292" s="153" t="s">
        <v>2545</v>
      </c>
      <c r="D292" s="15" t="s">
        <v>400</v>
      </c>
      <c r="E292" s="15"/>
      <c r="F292" s="16"/>
      <c r="G292" s="17">
        <f t="shared" si="8"/>
        <v>0</v>
      </c>
    </row>
    <row r="293" spans="2:7" hidden="1" x14ac:dyDescent="0.6">
      <c r="B293" s="50"/>
      <c r="C293" s="14"/>
      <c r="D293" s="15"/>
      <c r="E293" s="15"/>
      <c r="F293" s="16"/>
      <c r="G293" s="17" t="str">
        <f t="shared" si="8"/>
        <v/>
      </c>
    </row>
    <row r="294" spans="2:7" ht="26" hidden="1" x14ac:dyDescent="0.6">
      <c r="B294" s="194" t="s">
        <v>2546</v>
      </c>
      <c r="C294" s="70" t="s">
        <v>2547</v>
      </c>
      <c r="D294" s="22"/>
      <c r="E294" s="15"/>
      <c r="F294" s="16"/>
      <c r="G294" s="17" t="str">
        <f t="shared" si="8"/>
        <v/>
      </c>
    </row>
    <row r="295" spans="2:7" hidden="1" x14ac:dyDescent="0.6">
      <c r="B295" s="63"/>
      <c r="C295" s="14"/>
      <c r="D295" s="15"/>
      <c r="E295" s="15"/>
      <c r="F295" s="16"/>
      <c r="G295" s="17" t="str">
        <f t="shared" si="8"/>
        <v/>
      </c>
    </row>
    <row r="296" spans="2:7" ht="26" hidden="1" x14ac:dyDescent="0.7">
      <c r="B296" s="95" t="s">
        <v>2548</v>
      </c>
      <c r="C296" s="14" t="s">
        <v>2549</v>
      </c>
      <c r="D296" s="15" t="s">
        <v>502</v>
      </c>
      <c r="E296" s="23"/>
      <c r="F296" s="24"/>
      <c r="G296" s="17">
        <f t="shared" si="8"/>
        <v>0</v>
      </c>
    </row>
    <row r="297" spans="2:7" hidden="1" x14ac:dyDescent="0.6">
      <c r="B297" s="63"/>
      <c r="C297" s="14"/>
      <c r="D297" s="15"/>
      <c r="E297" s="26"/>
      <c r="F297" s="16"/>
      <c r="G297" s="17" t="str">
        <f t="shared" si="8"/>
        <v/>
      </c>
    </row>
    <row r="298" spans="2:7" hidden="1" x14ac:dyDescent="0.6">
      <c r="B298" s="63" t="s">
        <v>2550</v>
      </c>
      <c r="C298" s="14" t="s">
        <v>2551</v>
      </c>
      <c r="D298" s="15"/>
      <c r="E298" s="26"/>
      <c r="F298" s="64"/>
      <c r="G298" s="17" t="str">
        <f t="shared" si="8"/>
        <v/>
      </c>
    </row>
    <row r="299" spans="2:7" hidden="1" x14ac:dyDescent="0.6">
      <c r="B299" s="63"/>
      <c r="C299" s="14"/>
      <c r="D299" s="15"/>
      <c r="E299" s="26"/>
      <c r="F299" s="16"/>
      <c r="G299" s="17" t="str">
        <f t="shared" si="8"/>
        <v/>
      </c>
    </row>
    <row r="300" spans="2:7" ht="26" hidden="1" x14ac:dyDescent="0.7">
      <c r="B300" s="50" t="s">
        <v>2552</v>
      </c>
      <c r="C300" s="153" t="s">
        <v>2553</v>
      </c>
      <c r="D300" s="15" t="s">
        <v>400</v>
      </c>
      <c r="E300" s="26"/>
      <c r="F300" s="67"/>
      <c r="G300" s="17">
        <f t="shared" si="8"/>
        <v>0</v>
      </c>
    </row>
    <row r="301" spans="2:7" hidden="1" x14ac:dyDescent="0.6">
      <c r="B301" s="50"/>
      <c r="C301" s="14"/>
      <c r="D301" s="15"/>
      <c r="E301" s="26"/>
      <c r="F301" s="67"/>
      <c r="G301" s="17" t="str">
        <f t="shared" si="8"/>
        <v/>
      </c>
    </row>
    <row r="302" spans="2:7" ht="26" hidden="1" x14ac:dyDescent="0.7">
      <c r="B302" s="63" t="s">
        <v>2554</v>
      </c>
      <c r="C302" s="14" t="s">
        <v>2555</v>
      </c>
      <c r="D302" s="15" t="s">
        <v>400</v>
      </c>
      <c r="E302" s="26"/>
      <c r="F302" s="69"/>
      <c r="G302" s="17">
        <f t="shared" si="8"/>
        <v>0</v>
      </c>
    </row>
    <row r="303" spans="2:7" hidden="1" x14ac:dyDescent="0.6">
      <c r="B303" s="63"/>
      <c r="C303" s="14"/>
      <c r="D303" s="15"/>
      <c r="E303" s="26"/>
      <c r="F303" s="67"/>
      <c r="G303" s="17" t="str">
        <f t="shared" si="8"/>
        <v/>
      </c>
    </row>
    <row r="304" spans="2:7" ht="26" hidden="1" x14ac:dyDescent="0.6">
      <c r="B304" s="95" t="s">
        <v>2556</v>
      </c>
      <c r="C304" s="14" t="s">
        <v>2557</v>
      </c>
      <c r="D304" s="15"/>
      <c r="E304" s="26"/>
      <c r="F304" s="64"/>
      <c r="G304" s="17" t="str">
        <f t="shared" si="8"/>
        <v/>
      </c>
    </row>
    <row r="305" spans="2:8" hidden="1" x14ac:dyDescent="0.6">
      <c r="B305" s="63"/>
      <c r="C305" s="14"/>
      <c r="D305" s="15"/>
      <c r="E305" s="26"/>
      <c r="F305" s="67"/>
      <c r="G305" s="17" t="str">
        <f t="shared" si="8"/>
        <v/>
      </c>
    </row>
    <row r="306" spans="2:8" ht="39" hidden="1" x14ac:dyDescent="0.6">
      <c r="B306" s="63" t="s">
        <v>2558</v>
      </c>
      <c r="C306" s="14" t="s">
        <v>2559</v>
      </c>
      <c r="D306" s="15" t="s">
        <v>2408</v>
      </c>
      <c r="E306" s="26"/>
      <c r="F306" s="16"/>
      <c r="G306" s="17">
        <f t="shared" si="8"/>
        <v>0</v>
      </c>
    </row>
    <row r="307" spans="2:8" hidden="1" x14ac:dyDescent="0.6">
      <c r="B307" s="63"/>
      <c r="C307" s="14"/>
      <c r="D307" s="15"/>
      <c r="E307" s="26"/>
      <c r="F307" s="16"/>
      <c r="G307" s="17" t="str">
        <f t="shared" si="8"/>
        <v/>
      </c>
    </row>
    <row r="308" spans="2:8" ht="52" hidden="1" x14ac:dyDescent="0.6">
      <c r="B308" s="50" t="s">
        <v>2560</v>
      </c>
      <c r="C308" s="14" t="s">
        <v>2561</v>
      </c>
      <c r="D308" s="15" t="s">
        <v>2408</v>
      </c>
      <c r="E308" s="26"/>
      <c r="F308" s="69"/>
      <c r="G308" s="17">
        <f t="shared" si="8"/>
        <v>0</v>
      </c>
    </row>
    <row r="309" spans="2:8" hidden="1" x14ac:dyDescent="0.6">
      <c r="B309" s="50"/>
      <c r="C309" s="14"/>
      <c r="D309" s="22"/>
      <c r="E309" s="26"/>
      <c r="F309" s="69"/>
      <c r="G309" s="17" t="str">
        <f t="shared" si="8"/>
        <v/>
      </c>
    </row>
    <row r="310" spans="2:8" ht="52" hidden="1" x14ac:dyDescent="0.6">
      <c r="B310" s="50" t="s">
        <v>2562</v>
      </c>
      <c r="C310" s="14" t="s">
        <v>2563</v>
      </c>
      <c r="D310" s="15" t="s">
        <v>2408</v>
      </c>
      <c r="E310" s="26"/>
      <c r="F310" s="69"/>
      <c r="G310" s="17">
        <f t="shared" si="8"/>
        <v>0</v>
      </c>
    </row>
    <row r="311" spans="2:8" hidden="1" x14ac:dyDescent="0.6">
      <c r="B311" s="50"/>
      <c r="C311" s="14"/>
      <c r="D311" s="22"/>
      <c r="E311" s="26"/>
      <c r="F311" s="69"/>
      <c r="G311" s="17" t="str">
        <f t="shared" si="8"/>
        <v/>
      </c>
    </row>
    <row r="312" spans="2:8" ht="26" hidden="1" x14ac:dyDescent="0.6">
      <c r="B312" s="50" t="s">
        <v>2564</v>
      </c>
      <c r="C312" s="14" t="s">
        <v>2565</v>
      </c>
      <c r="D312" s="15" t="s">
        <v>2408</v>
      </c>
      <c r="E312" s="26"/>
      <c r="F312" s="69"/>
      <c r="G312" s="17">
        <f t="shared" si="8"/>
        <v>0</v>
      </c>
    </row>
    <row r="313" spans="2:8" x14ac:dyDescent="0.6">
      <c r="B313" s="50"/>
      <c r="C313" s="14"/>
      <c r="D313" s="15"/>
      <c r="E313" s="26"/>
      <c r="F313" s="69"/>
      <c r="G313" s="17"/>
    </row>
    <row r="314" spans="2:8" x14ac:dyDescent="0.6">
      <c r="B314" s="50"/>
      <c r="C314" s="14"/>
      <c r="D314" s="15"/>
      <c r="E314" s="26"/>
      <c r="F314" s="69"/>
      <c r="G314" s="17"/>
    </row>
    <row r="315" spans="2:8" x14ac:dyDescent="0.6">
      <c r="B315" s="50"/>
      <c r="C315" s="14"/>
      <c r="D315" s="15"/>
      <c r="E315" s="26"/>
      <c r="F315" s="69"/>
      <c r="G315" s="17"/>
    </row>
    <row r="316" spans="2:8" x14ac:dyDescent="0.6">
      <c r="B316" s="50"/>
      <c r="C316" s="14"/>
      <c r="D316" s="15"/>
      <c r="E316" s="26"/>
      <c r="F316" s="69"/>
      <c r="G316" s="17"/>
    </row>
    <row r="317" spans="2:8" x14ac:dyDescent="0.6">
      <c r="B317" s="50"/>
      <c r="C317" s="14"/>
      <c r="D317" s="15"/>
      <c r="E317" s="26"/>
      <c r="F317" s="69"/>
      <c r="G317" s="17"/>
    </row>
    <row r="318" spans="2:8" x14ac:dyDescent="0.6">
      <c r="B318" s="50"/>
      <c r="C318" s="14"/>
      <c r="D318" s="22"/>
      <c r="E318" s="26"/>
      <c r="F318" s="69"/>
      <c r="G318" s="17" t="str">
        <f>IF(D318="","",E318*F318)</f>
        <v/>
      </c>
    </row>
    <row r="319" spans="2:8" s="28" customFormat="1" ht="19.5" customHeight="1" x14ac:dyDescent="0.6">
      <c r="B319" s="154" t="str">
        <f>$B$10</f>
        <v>C10.1</v>
      </c>
      <c r="C319" s="30" t="s">
        <v>78</v>
      </c>
      <c r="D319" s="31"/>
      <c r="E319" s="32"/>
      <c r="F319" s="31"/>
      <c r="G319" s="33">
        <f>SUM(G266:G318)</f>
        <v>0</v>
      </c>
      <c r="H319" s="34"/>
    </row>
    <row r="320" spans="2:8" x14ac:dyDescent="0.6">
      <c r="B320" s="367" t="str">
        <f>Client1</f>
        <v>Province of KwaZulu-Natal</v>
      </c>
      <c r="C320" s="367"/>
      <c r="D320" s="367"/>
      <c r="E320" s="365" t="str">
        <f>"Contract No. "&amp;ContractNo</f>
        <v>Contract No. ZNB00904/00000/00/HOD/INF/21/T</v>
      </c>
      <c r="F320" s="365"/>
      <c r="G320" s="365"/>
    </row>
    <row r="321" spans="2:8" x14ac:dyDescent="0.6">
      <c r="B321" s="367" t="str">
        <f>Client2</f>
        <v>Department of Transport</v>
      </c>
      <c r="C321" s="367"/>
      <c r="D321" s="367"/>
      <c r="E321" s="365"/>
      <c r="F321" s="365"/>
      <c r="G321" s="365"/>
    </row>
    <row r="322" spans="2:8" x14ac:dyDescent="0.6">
      <c r="B322" s="368"/>
      <c r="C322" s="368"/>
      <c r="D322" s="368"/>
      <c r="E322" s="366"/>
      <c r="F322" s="366"/>
      <c r="G322" s="366"/>
    </row>
    <row r="323" spans="2:8" x14ac:dyDescent="0.6">
      <c r="B323" s="376" t="s">
        <v>8</v>
      </c>
      <c r="C323" s="377"/>
      <c r="D323" s="377"/>
      <c r="E323" s="377"/>
      <c r="F323" s="377"/>
      <c r="G323" s="378" t="str">
        <f>$G$4</f>
        <v>CHAPTER C10.1</v>
      </c>
      <c r="H323" s="6"/>
    </row>
    <row r="324" spans="2:8" x14ac:dyDescent="0.6">
      <c r="B324" s="369" t="str">
        <f>ContractDescription</f>
        <v>THE CONSTRUCTION OF THE LOVU RIVER PEDESTRIAN BRIDGE NO.3383 IN THE DURBAN REGION</v>
      </c>
      <c r="C324" s="370"/>
      <c r="D324" s="370"/>
      <c r="E324" s="370"/>
      <c r="F324" s="370"/>
      <c r="G324" s="365"/>
      <c r="H324" s="8"/>
    </row>
    <row r="325" spans="2:8" x14ac:dyDescent="0.6">
      <c r="B325" s="369"/>
      <c r="C325" s="370"/>
      <c r="D325" s="370"/>
      <c r="E325" s="370"/>
      <c r="F325" s="370"/>
      <c r="G325" s="365"/>
      <c r="H325" s="8"/>
    </row>
    <row r="326" spans="2:8" x14ac:dyDescent="0.6">
      <c r="B326" s="371"/>
      <c r="C326" s="372"/>
      <c r="D326" s="372"/>
      <c r="E326" s="372"/>
      <c r="F326" s="372"/>
      <c r="G326" s="366"/>
      <c r="H326" s="8"/>
    </row>
    <row r="327" spans="2:8" s="9" customFormat="1" ht="24.95" customHeight="1" x14ac:dyDescent="0.6">
      <c r="B327" s="79" t="s">
        <v>9</v>
      </c>
      <c r="C327" s="11" t="s">
        <v>10</v>
      </c>
      <c r="D327" s="11" t="s">
        <v>11</v>
      </c>
      <c r="E327" s="11" t="s">
        <v>12</v>
      </c>
      <c r="F327" s="11" t="s">
        <v>13</v>
      </c>
      <c r="G327" s="11" t="s">
        <v>14</v>
      </c>
      <c r="H327" s="12"/>
    </row>
    <row r="328" spans="2:8" s="28" customFormat="1" ht="19.5" customHeight="1" x14ac:dyDescent="0.6">
      <c r="B328" s="85"/>
      <c r="C328" s="30" t="s">
        <v>79</v>
      </c>
      <c r="D328" s="31"/>
      <c r="E328" s="32"/>
      <c r="F328" s="31"/>
      <c r="G328" s="33">
        <f>G319</f>
        <v>0</v>
      </c>
      <c r="H328" s="34"/>
    </row>
    <row r="329" spans="2:8" x14ac:dyDescent="0.6">
      <c r="B329" s="50"/>
      <c r="C329" s="14"/>
      <c r="D329" s="22"/>
      <c r="E329" s="26"/>
      <c r="F329" s="69"/>
      <c r="G329" s="17"/>
    </row>
    <row r="330" spans="2:8" hidden="1" x14ac:dyDescent="0.6">
      <c r="B330" s="157" t="s">
        <v>2566</v>
      </c>
      <c r="C330" s="14" t="s">
        <v>2567</v>
      </c>
      <c r="D330" s="15"/>
      <c r="E330" s="26"/>
      <c r="F330" s="69"/>
      <c r="G330" s="17" t="str">
        <f t="shared" ref="G330:G336" si="9">IF(D330="","",E330*F330)</f>
        <v/>
      </c>
    </row>
    <row r="331" spans="2:8" hidden="1" x14ac:dyDescent="0.6">
      <c r="B331" s="50"/>
      <c r="C331" s="14"/>
      <c r="D331" s="22"/>
      <c r="E331" s="26"/>
      <c r="F331" s="69"/>
      <c r="G331" s="17" t="str">
        <f t="shared" si="9"/>
        <v/>
      </c>
    </row>
    <row r="332" spans="2:8" ht="39" hidden="1" x14ac:dyDescent="0.7">
      <c r="B332" s="50" t="s">
        <v>2568</v>
      </c>
      <c r="C332" s="14" t="s">
        <v>2569</v>
      </c>
      <c r="D332" s="15" t="s">
        <v>400</v>
      </c>
      <c r="E332" s="26"/>
      <c r="F332" s="69"/>
      <c r="G332" s="17">
        <f t="shared" si="9"/>
        <v>0</v>
      </c>
    </row>
    <row r="333" spans="2:8" hidden="1" x14ac:dyDescent="0.6">
      <c r="B333" s="50"/>
      <c r="C333" s="14"/>
      <c r="D333" s="22"/>
      <c r="E333" s="26"/>
      <c r="F333" s="69"/>
      <c r="G333" s="17" t="str">
        <f t="shared" si="9"/>
        <v/>
      </c>
    </row>
    <row r="334" spans="2:8" ht="39" hidden="1" x14ac:dyDescent="0.7">
      <c r="B334" s="50" t="s">
        <v>2570</v>
      </c>
      <c r="C334" s="14" t="s">
        <v>2571</v>
      </c>
      <c r="D334" s="15" t="s">
        <v>400</v>
      </c>
      <c r="E334" s="26"/>
      <c r="F334" s="69"/>
      <c r="G334" s="17">
        <f t="shared" si="9"/>
        <v>0</v>
      </c>
    </row>
    <row r="335" spans="2:8" hidden="1" x14ac:dyDescent="0.6">
      <c r="B335" s="63"/>
      <c r="C335" s="14"/>
      <c r="D335" s="15"/>
      <c r="E335" s="26"/>
      <c r="F335" s="69"/>
      <c r="G335" s="17" t="str">
        <f t="shared" si="9"/>
        <v/>
      </c>
    </row>
    <row r="336" spans="2:8" ht="39" hidden="1" x14ac:dyDescent="0.6">
      <c r="B336" s="50" t="s">
        <v>2572</v>
      </c>
      <c r="C336" s="14" t="s">
        <v>2573</v>
      </c>
      <c r="D336" s="15" t="s">
        <v>484</v>
      </c>
      <c r="E336" s="26"/>
      <c r="F336" s="64"/>
      <c r="G336" s="17">
        <f t="shared" si="9"/>
        <v>0</v>
      </c>
    </row>
    <row r="337" spans="2:7" hidden="1" x14ac:dyDescent="0.6">
      <c r="B337" s="50"/>
      <c r="C337" s="14"/>
      <c r="D337" s="15"/>
      <c r="E337" s="196"/>
      <c r="F337" s="64"/>
      <c r="G337" s="17"/>
    </row>
    <row r="338" spans="2:7" hidden="1" x14ac:dyDescent="0.6">
      <c r="B338" s="157" t="s">
        <v>2574</v>
      </c>
      <c r="C338" s="53" t="s">
        <v>2575</v>
      </c>
      <c r="D338" s="15"/>
      <c r="E338" s="362"/>
      <c r="F338" s="45"/>
      <c r="G338" s="17" t="str">
        <f t="shared" ref="G338:G350" si="10">IF(D338="","",E338*F338)</f>
        <v/>
      </c>
    </row>
    <row r="339" spans="2:7" hidden="1" x14ac:dyDescent="0.6">
      <c r="B339" s="50"/>
      <c r="C339" s="14"/>
      <c r="D339" s="15"/>
      <c r="E339" s="15"/>
      <c r="F339" s="16"/>
      <c r="G339" s="17" t="str">
        <f t="shared" si="10"/>
        <v/>
      </c>
    </row>
    <row r="340" spans="2:7" ht="13.5" hidden="1" x14ac:dyDescent="0.7">
      <c r="B340" s="50" t="s">
        <v>2576</v>
      </c>
      <c r="C340" s="153" t="s">
        <v>2577</v>
      </c>
      <c r="D340" s="15" t="s">
        <v>400</v>
      </c>
      <c r="E340" s="15"/>
      <c r="F340" s="16"/>
      <c r="G340" s="17">
        <f t="shared" si="10"/>
        <v>0</v>
      </c>
    </row>
    <row r="341" spans="2:7" hidden="1" x14ac:dyDescent="0.6">
      <c r="B341" s="50"/>
      <c r="C341" s="14"/>
      <c r="D341" s="15"/>
      <c r="E341" s="15"/>
      <c r="F341" s="16"/>
      <c r="G341" s="17" t="str">
        <f t="shared" si="10"/>
        <v/>
      </c>
    </row>
    <row r="342" spans="2:7" ht="13.5" hidden="1" x14ac:dyDescent="0.7">
      <c r="B342" s="194" t="s">
        <v>2578</v>
      </c>
      <c r="C342" s="70" t="s">
        <v>2579</v>
      </c>
      <c r="D342" s="15" t="s">
        <v>400</v>
      </c>
      <c r="E342" s="15"/>
      <c r="F342" s="16"/>
      <c r="G342" s="17">
        <f t="shared" si="10"/>
        <v>0</v>
      </c>
    </row>
    <row r="343" spans="2:7" hidden="1" x14ac:dyDescent="0.6">
      <c r="B343" s="63"/>
      <c r="C343" s="14"/>
      <c r="D343" s="15"/>
      <c r="E343" s="15"/>
      <c r="F343" s="16"/>
      <c r="G343" s="17" t="str">
        <f t="shared" si="10"/>
        <v/>
      </c>
    </row>
    <row r="344" spans="2:7" ht="26" hidden="1" x14ac:dyDescent="0.6">
      <c r="B344" s="95" t="s">
        <v>2580</v>
      </c>
      <c r="C344" s="14" t="s">
        <v>2581</v>
      </c>
      <c r="D344" s="15" t="s">
        <v>59</v>
      </c>
      <c r="E344" s="23"/>
      <c r="F344" s="24"/>
      <c r="G344" s="17">
        <f t="shared" si="10"/>
        <v>0</v>
      </c>
    </row>
    <row r="345" spans="2:7" hidden="1" x14ac:dyDescent="0.6">
      <c r="B345" s="63"/>
      <c r="C345" s="14"/>
      <c r="D345" s="15"/>
      <c r="E345" s="26"/>
      <c r="F345" s="16"/>
      <c r="G345" s="17" t="str">
        <f t="shared" si="10"/>
        <v/>
      </c>
    </row>
    <row r="346" spans="2:7" ht="65" x14ac:dyDescent="0.6">
      <c r="B346" s="63" t="s">
        <v>2582</v>
      </c>
      <c r="C346" s="14" t="s">
        <v>2583</v>
      </c>
      <c r="D346" s="15" t="s">
        <v>1911</v>
      </c>
      <c r="E346" s="26"/>
      <c r="F346" s="69">
        <v>150000</v>
      </c>
      <c r="G346" s="17">
        <f t="shared" si="10"/>
        <v>0</v>
      </c>
    </row>
    <row r="347" spans="2:7" x14ac:dyDescent="0.6">
      <c r="B347" s="63"/>
      <c r="C347" s="14"/>
      <c r="D347" s="15"/>
      <c r="E347" s="26"/>
      <c r="F347" s="16"/>
      <c r="G347" s="17" t="str">
        <f t="shared" si="10"/>
        <v/>
      </c>
    </row>
    <row r="348" spans="2:7" ht="26" hidden="1" x14ac:dyDescent="0.6">
      <c r="B348" s="50" t="s">
        <v>2584</v>
      </c>
      <c r="C348" s="153" t="s">
        <v>2585</v>
      </c>
      <c r="D348" s="15" t="s">
        <v>1911</v>
      </c>
      <c r="E348" s="26"/>
      <c r="F348" s="67"/>
      <c r="G348" s="17">
        <f t="shared" si="10"/>
        <v>0</v>
      </c>
    </row>
    <row r="349" spans="2:7" hidden="1" x14ac:dyDescent="0.6">
      <c r="B349" s="50"/>
      <c r="C349" s="14"/>
      <c r="D349" s="15"/>
      <c r="E349" s="26"/>
      <c r="F349" s="67"/>
      <c r="G349" s="17" t="str">
        <f t="shared" si="10"/>
        <v/>
      </c>
    </row>
    <row r="350" spans="2:7" hidden="1" x14ac:dyDescent="0.6">
      <c r="B350" s="63" t="s">
        <v>2586</v>
      </c>
      <c r="C350" s="14" t="s">
        <v>2587</v>
      </c>
      <c r="D350" s="15" t="s">
        <v>2408</v>
      </c>
      <c r="E350" s="26"/>
      <c r="F350" s="69"/>
      <c r="G350" s="17">
        <f t="shared" si="10"/>
        <v>0</v>
      </c>
    </row>
    <row r="351" spans="2:7" x14ac:dyDescent="0.6">
      <c r="B351" s="63"/>
      <c r="C351" s="14"/>
      <c r="D351" s="15"/>
      <c r="E351" s="26"/>
      <c r="F351" s="69"/>
      <c r="G351" s="17"/>
    </row>
    <row r="352" spans="2:7" x14ac:dyDescent="0.6">
      <c r="B352" s="63"/>
      <c r="C352" s="14"/>
      <c r="D352" s="15"/>
      <c r="E352" s="26"/>
      <c r="F352" s="69"/>
      <c r="G352" s="17"/>
    </row>
    <row r="353" spans="2:7" x14ac:dyDescent="0.6">
      <c r="B353" s="63"/>
      <c r="C353" s="14"/>
      <c r="D353" s="15"/>
      <c r="E353" s="26"/>
      <c r="F353" s="69"/>
      <c r="G353" s="17"/>
    </row>
    <row r="354" spans="2:7" x14ac:dyDescent="0.6">
      <c r="B354" s="63"/>
      <c r="C354" s="14"/>
      <c r="D354" s="15"/>
      <c r="E354" s="26"/>
      <c r="F354" s="69"/>
      <c r="G354" s="17"/>
    </row>
    <row r="355" spans="2:7" x14ac:dyDescent="0.6">
      <c r="B355" s="63"/>
      <c r="C355" s="14"/>
      <c r="D355" s="15"/>
      <c r="E355" s="26"/>
      <c r="F355" s="69"/>
      <c r="G355" s="17"/>
    </row>
    <row r="356" spans="2:7" x14ac:dyDescent="0.6">
      <c r="B356" s="63"/>
      <c r="C356" s="14"/>
      <c r="D356" s="15"/>
      <c r="E356" s="26"/>
      <c r="F356" s="69"/>
      <c r="G356" s="17"/>
    </row>
    <row r="357" spans="2:7" x14ac:dyDescent="0.6">
      <c r="B357" s="63"/>
      <c r="C357" s="14"/>
      <c r="D357" s="15"/>
      <c r="E357" s="26"/>
      <c r="F357" s="69"/>
      <c r="G357" s="17"/>
    </row>
    <row r="358" spans="2:7" x14ac:dyDescent="0.6">
      <c r="B358" s="63"/>
      <c r="C358" s="14"/>
      <c r="D358" s="15"/>
      <c r="E358" s="26"/>
      <c r="F358" s="69"/>
      <c r="G358" s="17"/>
    </row>
    <row r="359" spans="2:7" x14ac:dyDescent="0.6">
      <c r="B359" s="63"/>
      <c r="C359" s="14"/>
      <c r="D359" s="15"/>
      <c r="E359" s="26"/>
      <c r="F359" s="69"/>
      <c r="G359" s="17"/>
    </row>
    <row r="360" spans="2:7" x14ac:dyDescent="0.6">
      <c r="B360" s="63"/>
      <c r="C360" s="14"/>
      <c r="D360" s="15"/>
      <c r="E360" s="26"/>
      <c r="F360" s="69"/>
      <c r="G360" s="17"/>
    </row>
    <row r="361" spans="2:7" x14ac:dyDescent="0.6">
      <c r="B361" s="63"/>
      <c r="C361" s="14"/>
      <c r="D361" s="15"/>
      <c r="E361" s="26"/>
      <c r="F361" s="69"/>
      <c r="G361" s="17"/>
    </row>
    <row r="362" spans="2:7" x14ac:dyDescent="0.6">
      <c r="B362" s="63"/>
      <c r="C362" s="14"/>
      <c r="D362" s="15"/>
      <c r="E362" s="26"/>
      <c r="F362" s="69"/>
      <c r="G362" s="17"/>
    </row>
    <row r="363" spans="2:7" x14ac:dyDescent="0.6">
      <c r="B363" s="63"/>
      <c r="C363" s="14"/>
      <c r="D363" s="15"/>
      <c r="E363" s="26"/>
      <c r="F363" s="69"/>
      <c r="G363" s="17"/>
    </row>
    <row r="364" spans="2:7" x14ac:dyDescent="0.6">
      <c r="B364" s="63"/>
      <c r="C364" s="14"/>
      <c r="D364" s="15"/>
      <c r="E364" s="26"/>
      <c r="F364" s="69"/>
      <c r="G364" s="17"/>
    </row>
    <row r="365" spans="2:7" x14ac:dyDescent="0.6">
      <c r="B365" s="63"/>
      <c r="C365" s="14"/>
      <c r="D365" s="15"/>
      <c r="E365" s="26"/>
      <c r="F365" s="69"/>
      <c r="G365" s="17"/>
    </row>
    <row r="366" spans="2:7" x14ac:dyDescent="0.6">
      <c r="B366" s="63"/>
      <c r="C366" s="14"/>
      <c r="D366" s="15"/>
      <c r="E366" s="26"/>
      <c r="F366" s="69"/>
      <c r="G366" s="17"/>
    </row>
    <row r="367" spans="2:7" x14ac:dyDescent="0.6">
      <c r="B367" s="63"/>
      <c r="C367" s="14"/>
      <c r="D367" s="15"/>
      <c r="E367" s="26"/>
      <c r="F367" s="69"/>
      <c r="G367" s="17"/>
    </row>
    <row r="368" spans="2:7" x14ac:dyDescent="0.6">
      <c r="B368" s="63"/>
      <c r="C368" s="14"/>
      <c r="D368" s="15"/>
      <c r="E368" s="26"/>
      <c r="F368" s="69"/>
      <c r="G368" s="17"/>
    </row>
    <row r="369" spans="2:7" x14ac:dyDescent="0.6">
      <c r="B369" s="63"/>
      <c r="C369" s="14"/>
      <c r="D369" s="15"/>
      <c r="E369" s="26"/>
      <c r="F369" s="69"/>
      <c r="G369" s="17"/>
    </row>
    <row r="370" spans="2:7" x14ac:dyDescent="0.6">
      <c r="B370" s="63"/>
      <c r="C370" s="14"/>
      <c r="D370" s="15"/>
      <c r="E370" s="26"/>
      <c r="F370" s="69"/>
      <c r="G370" s="17"/>
    </row>
    <row r="371" spans="2:7" x14ac:dyDescent="0.6">
      <c r="B371" s="63"/>
      <c r="C371" s="14"/>
      <c r="D371" s="15"/>
      <c r="E371" s="26"/>
      <c r="F371" s="69"/>
      <c r="G371" s="17"/>
    </row>
    <row r="372" spans="2:7" x14ac:dyDescent="0.6">
      <c r="B372" s="63"/>
      <c r="C372" s="14"/>
      <c r="D372" s="15"/>
      <c r="E372" s="26"/>
      <c r="F372" s="69"/>
      <c r="G372" s="17"/>
    </row>
    <row r="373" spans="2:7" x14ac:dyDescent="0.6">
      <c r="B373" s="63"/>
      <c r="C373" s="14"/>
      <c r="D373" s="15"/>
      <c r="E373" s="26"/>
      <c r="F373" s="69"/>
      <c r="G373" s="17"/>
    </row>
    <row r="374" spans="2:7" x14ac:dyDescent="0.6">
      <c r="B374" s="63"/>
      <c r="C374" s="14"/>
      <c r="D374" s="15"/>
      <c r="E374" s="26"/>
      <c r="F374" s="69"/>
      <c r="G374" s="17"/>
    </row>
    <row r="375" spans="2:7" x14ac:dyDescent="0.6">
      <c r="B375" s="63"/>
      <c r="C375" s="14"/>
      <c r="D375" s="15"/>
      <c r="E375" s="26"/>
      <c r="F375" s="69"/>
      <c r="G375" s="17"/>
    </row>
    <row r="376" spans="2:7" x14ac:dyDescent="0.6">
      <c r="B376" s="63"/>
      <c r="C376" s="14"/>
      <c r="D376" s="15"/>
      <c r="E376" s="26"/>
      <c r="F376" s="69"/>
      <c r="G376" s="17"/>
    </row>
    <row r="377" spans="2:7" x14ac:dyDescent="0.6">
      <c r="B377" s="63"/>
      <c r="C377" s="14"/>
      <c r="D377" s="15"/>
      <c r="E377" s="26"/>
      <c r="F377" s="69"/>
      <c r="G377" s="17"/>
    </row>
    <row r="378" spans="2:7" x14ac:dyDescent="0.6">
      <c r="B378" s="63"/>
      <c r="C378" s="14"/>
      <c r="D378" s="15"/>
      <c r="E378" s="26"/>
      <c r="F378" s="69"/>
      <c r="G378" s="17"/>
    </row>
    <row r="379" spans="2:7" x14ac:dyDescent="0.6">
      <c r="B379" s="63"/>
      <c r="C379" s="14"/>
      <c r="D379" s="15"/>
      <c r="E379" s="26"/>
      <c r="F379" s="69"/>
      <c r="G379" s="17"/>
    </row>
    <row r="380" spans="2:7" x14ac:dyDescent="0.6">
      <c r="B380" s="63"/>
      <c r="C380" s="14"/>
      <c r="D380" s="15"/>
      <c r="E380" s="26"/>
      <c r="F380" s="69"/>
      <c r="G380" s="17"/>
    </row>
    <row r="381" spans="2:7" x14ac:dyDescent="0.6">
      <c r="B381" s="63"/>
      <c r="C381" s="14"/>
      <c r="D381" s="15"/>
      <c r="E381" s="26"/>
      <c r="F381" s="69"/>
      <c r="G381" s="17"/>
    </row>
    <row r="382" spans="2:7" x14ac:dyDescent="0.6">
      <c r="B382" s="63"/>
      <c r="C382" s="14"/>
      <c r="D382" s="15"/>
      <c r="E382" s="26"/>
      <c r="F382" s="69"/>
      <c r="G382" s="17"/>
    </row>
    <row r="383" spans="2:7" x14ac:dyDescent="0.6">
      <c r="B383" s="63"/>
      <c r="C383" s="14"/>
      <c r="D383" s="15"/>
      <c r="E383" s="26"/>
      <c r="F383" s="67"/>
      <c r="G383" s="17" t="str">
        <f>IF(D383="","",E383*F383)</f>
        <v/>
      </c>
    </row>
    <row r="384" spans="2:7" x14ac:dyDescent="0.6">
      <c r="B384" s="95"/>
      <c r="C384" s="14"/>
      <c r="D384" s="15"/>
      <c r="E384" s="26"/>
      <c r="F384" s="64"/>
      <c r="G384" s="17" t="str">
        <f>IF(D384="","",E384*F384)</f>
        <v/>
      </c>
    </row>
    <row r="385" spans="2:8" x14ac:dyDescent="0.6">
      <c r="B385" s="50"/>
      <c r="C385" s="14"/>
      <c r="D385" s="15"/>
      <c r="E385" s="26"/>
      <c r="F385" s="69"/>
      <c r="G385" s="17" t="str">
        <f>IF(D385="","",E385*F385)</f>
        <v/>
      </c>
    </row>
    <row r="386" spans="2:8" x14ac:dyDescent="0.6">
      <c r="B386" s="21"/>
      <c r="C386" s="14"/>
      <c r="D386" s="22"/>
      <c r="E386" s="26"/>
      <c r="F386" s="69"/>
      <c r="G386" s="17" t="str">
        <f>IF(D386="","",E386*F386)</f>
        <v/>
      </c>
    </row>
    <row r="387" spans="2:8" x14ac:dyDescent="0.6">
      <c r="B387" s="21"/>
      <c r="C387" s="14"/>
      <c r="D387" s="15"/>
      <c r="E387" s="26"/>
      <c r="F387" s="69"/>
      <c r="G387" s="17" t="str">
        <f>IF(D387="","",E387*F387)</f>
        <v/>
      </c>
    </row>
    <row r="388" spans="2:8" s="28" customFormat="1" ht="24.75" customHeight="1" x14ac:dyDescent="0.6">
      <c r="B388" s="93" t="str">
        <f>$B$10</f>
        <v>C10.1</v>
      </c>
      <c r="C388" s="30" t="s">
        <v>173</v>
      </c>
      <c r="D388" s="31"/>
      <c r="E388" s="32"/>
      <c r="F388" s="31"/>
      <c r="G388" s="33">
        <f>SUM(G328:G387)</f>
        <v>0</v>
      </c>
      <c r="H388" s="34"/>
    </row>
  </sheetData>
  <mergeCells count="39">
    <mergeCell ref="B320:D320"/>
    <mergeCell ref="E320:G322"/>
    <mergeCell ref="B321:D321"/>
    <mergeCell ref="B322:D322"/>
    <mergeCell ref="B323:F323"/>
    <mergeCell ref="G323:G326"/>
    <mergeCell ref="B324:F326"/>
    <mergeCell ref="B258:D258"/>
    <mergeCell ref="E258:G260"/>
    <mergeCell ref="B259:D259"/>
    <mergeCell ref="B260:D260"/>
    <mergeCell ref="B261:F261"/>
    <mergeCell ref="G261:G264"/>
    <mergeCell ref="B262:F264"/>
    <mergeCell ref="B194:F194"/>
    <mergeCell ref="G194:G197"/>
    <mergeCell ref="B195:F197"/>
    <mergeCell ref="B127:F127"/>
    <mergeCell ref="G127:G130"/>
    <mergeCell ref="B128:F130"/>
    <mergeCell ref="B191:D191"/>
    <mergeCell ref="E191:G193"/>
    <mergeCell ref="B192:D192"/>
    <mergeCell ref="B193:D193"/>
    <mergeCell ref="B70:F70"/>
    <mergeCell ref="G70:G73"/>
    <mergeCell ref="B71:F73"/>
    <mergeCell ref="B124:D124"/>
    <mergeCell ref="E124:G126"/>
    <mergeCell ref="B125:D125"/>
    <mergeCell ref="B126:D126"/>
    <mergeCell ref="E1:G1"/>
    <mergeCell ref="G4:G7"/>
    <mergeCell ref="B4:F4"/>
    <mergeCell ref="B5:F7"/>
    <mergeCell ref="B67:D67"/>
    <mergeCell ref="E67:G69"/>
    <mergeCell ref="B68:D68"/>
    <mergeCell ref="B69:D69"/>
  </mergeCells>
  <pageMargins left="0.43307086614173229" right="0.31496062992125984" top="0.43307086614173229" bottom="0.62992125984251968" header="0.35433070866141736" footer="0.31496062992125984"/>
  <pageSetup paperSize="9" scale="72" firstPageNumber="31" orientation="portrait" cellComments="asDisplayed" useFirstPageNumber="1" r:id="rId1"/>
  <headerFooter alignWithMargins="0">
    <oddHeader xml:space="preserve">&amp;R&amp;"Arial,Bold Italic"
</oddHeader>
    <oddFooter xml:space="preserve">&amp;L&amp;"Arial,Bold"&amp;8_______________________________________________________________________________________________________________________
ZNT 4198/17T Standard Quotation Document Ver. 2019-09-02&amp;R&amp;"Arial,Bold"C&amp;P   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83"/>
  <dimension ref="B1:H65"/>
  <sheetViews>
    <sheetView view="pageBreakPreview" topLeftCell="A3" zoomScaleNormal="125" zoomScaleSheetLayoutView="100" zoomScalePageLayoutView="125" workbookViewId="0">
      <selection activeCell="B4" sqref="B4:F4"/>
    </sheetView>
  </sheetViews>
  <sheetFormatPr defaultColWidth="8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8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3"/>
    </row>
    <row r="4" spans="2:8" ht="12.75" customHeight="1" x14ac:dyDescent="0.6">
      <c r="B4" s="376" t="s">
        <v>8</v>
      </c>
      <c r="C4" s="377"/>
      <c r="D4" s="377"/>
      <c r="E4" s="377"/>
      <c r="F4" s="377"/>
      <c r="G4" s="380" t="str">
        <f>"CHAPTER "&amp;B10</f>
        <v>CHAPTER C11.3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81"/>
      <c r="H5" s="8"/>
    </row>
    <row r="6" spans="2:8" ht="12.75" customHeight="1" x14ac:dyDescent="0.6">
      <c r="B6" s="369"/>
      <c r="C6" s="370"/>
      <c r="D6" s="370"/>
      <c r="E6" s="370"/>
      <c r="F6" s="370"/>
      <c r="G6" s="381"/>
      <c r="H6" s="8"/>
    </row>
    <row r="7" spans="2:8" s="9" customFormat="1" ht="7.5" customHeight="1" x14ac:dyDescent="0.6">
      <c r="B7" s="371"/>
      <c r="C7" s="372"/>
      <c r="D7" s="372"/>
      <c r="E7" s="372"/>
      <c r="F7" s="372"/>
      <c r="G7" s="382"/>
      <c r="H7" s="12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50"/>
      <c r="C9" s="14"/>
      <c r="D9" s="15"/>
      <c r="E9" s="15"/>
      <c r="F9" s="16"/>
      <c r="G9" s="17" t="str">
        <f t="shared" ref="G9:G16" si="0">IF(D9="","",E9*F9)</f>
        <v/>
      </c>
      <c r="H9" s="18"/>
    </row>
    <row r="10" spans="2:8" x14ac:dyDescent="0.6">
      <c r="B10" s="77" t="s">
        <v>2588</v>
      </c>
      <c r="C10" s="20" t="s">
        <v>2589</v>
      </c>
      <c r="D10" s="15"/>
      <c r="E10" s="15"/>
      <c r="F10" s="16"/>
      <c r="G10" s="17" t="str">
        <f t="shared" si="0"/>
        <v/>
      </c>
      <c r="H10" s="18"/>
    </row>
    <row r="11" spans="2:8" x14ac:dyDescent="0.6">
      <c r="B11" s="50"/>
      <c r="C11" s="14"/>
      <c r="D11" s="15"/>
      <c r="E11" s="15"/>
      <c r="F11" s="16"/>
      <c r="G11" s="17" t="str">
        <f t="shared" si="0"/>
        <v/>
      </c>
      <c r="H11" s="18"/>
    </row>
    <row r="12" spans="2:8" x14ac:dyDescent="0.6">
      <c r="B12" s="50" t="s">
        <v>2590</v>
      </c>
      <c r="C12" s="14" t="s">
        <v>2591</v>
      </c>
      <c r="D12" s="15" t="s">
        <v>90</v>
      </c>
      <c r="E12" s="15"/>
      <c r="F12" s="16"/>
      <c r="G12" s="17">
        <f t="shared" si="0"/>
        <v>0</v>
      </c>
      <c r="H12" s="18"/>
    </row>
    <row r="13" spans="2:8" x14ac:dyDescent="0.6">
      <c r="B13" s="50"/>
      <c r="C13" s="14"/>
      <c r="D13" s="15"/>
      <c r="E13" s="15"/>
      <c r="F13" s="16"/>
      <c r="G13" s="17" t="str">
        <f t="shared" si="0"/>
        <v/>
      </c>
      <c r="H13" s="18"/>
    </row>
    <row r="14" spans="2:8" x14ac:dyDescent="0.6">
      <c r="B14" s="63" t="s">
        <v>2592</v>
      </c>
      <c r="C14" s="14" t="s">
        <v>2593</v>
      </c>
      <c r="D14" s="15" t="s">
        <v>90</v>
      </c>
      <c r="E14" s="15"/>
      <c r="F14" s="16"/>
      <c r="G14" s="17">
        <f t="shared" si="0"/>
        <v>0</v>
      </c>
      <c r="H14" s="18"/>
    </row>
    <row r="15" spans="2:8" x14ac:dyDescent="0.6">
      <c r="B15" s="63"/>
      <c r="C15" s="14"/>
      <c r="D15" s="15"/>
      <c r="E15" s="15"/>
      <c r="F15" s="16"/>
      <c r="G15" s="17" t="str">
        <f t="shared" si="0"/>
        <v/>
      </c>
      <c r="H15" s="18"/>
    </row>
    <row r="16" spans="2:8" ht="26" x14ac:dyDescent="0.6">
      <c r="B16" s="50" t="s">
        <v>2594</v>
      </c>
      <c r="C16" s="14" t="s">
        <v>2595</v>
      </c>
      <c r="D16" s="15" t="s">
        <v>90</v>
      </c>
      <c r="E16" s="23"/>
      <c r="F16" s="24"/>
      <c r="G16" s="25">
        <f t="shared" si="0"/>
        <v>0</v>
      </c>
      <c r="H16" s="18"/>
    </row>
    <row r="17" spans="2:8" x14ac:dyDescent="0.6">
      <c r="B17" s="50"/>
      <c r="C17" s="14"/>
      <c r="D17" s="15"/>
      <c r="E17" s="23"/>
      <c r="F17" s="24"/>
      <c r="G17" s="25"/>
      <c r="H17" s="18"/>
    </row>
    <row r="18" spans="2:8" x14ac:dyDescent="0.6">
      <c r="B18" s="50"/>
      <c r="C18" s="14"/>
      <c r="D18" s="15"/>
      <c r="E18" s="23"/>
      <c r="F18" s="24"/>
      <c r="G18" s="25"/>
      <c r="H18" s="18"/>
    </row>
    <row r="19" spans="2:8" x14ac:dyDescent="0.6">
      <c r="B19" s="50"/>
      <c r="C19" s="14"/>
      <c r="D19" s="15"/>
      <c r="E19" s="23"/>
      <c r="F19" s="24"/>
      <c r="G19" s="25"/>
      <c r="H19" s="18"/>
    </row>
    <row r="20" spans="2:8" x14ac:dyDescent="0.6">
      <c r="B20" s="50"/>
      <c r="C20" s="14"/>
      <c r="D20" s="15"/>
      <c r="E20" s="23"/>
      <c r="F20" s="24"/>
      <c r="G20" s="25"/>
      <c r="H20" s="18"/>
    </row>
    <row r="21" spans="2:8" x14ac:dyDescent="0.6">
      <c r="B21" s="50"/>
      <c r="C21" s="14"/>
      <c r="D21" s="15"/>
      <c r="E21" s="23"/>
      <c r="F21" s="24"/>
      <c r="G21" s="25"/>
      <c r="H21" s="18"/>
    </row>
    <row r="22" spans="2:8" x14ac:dyDescent="0.6">
      <c r="B22" s="50"/>
      <c r="C22" s="14"/>
      <c r="D22" s="15"/>
      <c r="E22" s="23"/>
      <c r="F22" s="24"/>
      <c r="G22" s="25"/>
      <c r="H22" s="18"/>
    </row>
    <row r="23" spans="2:8" x14ac:dyDescent="0.6">
      <c r="B23" s="50"/>
      <c r="C23" s="14"/>
      <c r="D23" s="15"/>
      <c r="E23" s="23"/>
      <c r="F23" s="24"/>
      <c r="G23" s="25"/>
      <c r="H23" s="18"/>
    </row>
    <row r="24" spans="2:8" x14ac:dyDescent="0.6">
      <c r="B24" s="50"/>
      <c r="C24" s="14"/>
      <c r="D24" s="15"/>
      <c r="E24" s="23"/>
      <c r="F24" s="24"/>
      <c r="G24" s="25"/>
      <c r="H24" s="18"/>
    </row>
    <row r="25" spans="2:8" x14ac:dyDescent="0.6">
      <c r="B25" s="50"/>
      <c r="C25" s="14"/>
      <c r="D25" s="15"/>
      <c r="E25" s="23"/>
      <c r="F25" s="24"/>
      <c r="G25" s="25"/>
      <c r="H25" s="18"/>
    </row>
    <row r="26" spans="2:8" x14ac:dyDescent="0.6">
      <c r="B26" s="50"/>
      <c r="C26" s="14"/>
      <c r="D26" s="15"/>
      <c r="E26" s="23"/>
      <c r="F26" s="24"/>
      <c r="G26" s="25"/>
      <c r="H26" s="18"/>
    </row>
    <row r="27" spans="2:8" x14ac:dyDescent="0.6">
      <c r="B27" s="50"/>
      <c r="C27" s="14"/>
      <c r="D27" s="15"/>
      <c r="E27" s="23"/>
      <c r="F27" s="24"/>
      <c r="G27" s="25"/>
      <c r="H27" s="18"/>
    </row>
    <row r="28" spans="2:8" x14ac:dyDescent="0.6">
      <c r="B28" s="50"/>
      <c r="C28" s="14"/>
      <c r="D28" s="15"/>
      <c r="E28" s="23"/>
      <c r="F28" s="24"/>
      <c r="G28" s="25"/>
      <c r="H28" s="18"/>
    </row>
    <row r="29" spans="2:8" x14ac:dyDescent="0.6">
      <c r="B29" s="50"/>
      <c r="C29" s="14"/>
      <c r="D29" s="15"/>
      <c r="E29" s="23"/>
      <c r="F29" s="24"/>
      <c r="G29" s="25"/>
      <c r="H29" s="18"/>
    </row>
    <row r="30" spans="2:8" x14ac:dyDescent="0.6">
      <c r="B30" s="50"/>
      <c r="C30" s="14"/>
      <c r="D30" s="15"/>
      <c r="E30" s="23"/>
      <c r="F30" s="24"/>
      <c r="G30" s="25"/>
      <c r="H30" s="18"/>
    </row>
    <row r="31" spans="2:8" x14ac:dyDescent="0.6">
      <c r="B31" s="50"/>
      <c r="C31" s="14"/>
      <c r="D31" s="15"/>
      <c r="E31" s="23"/>
      <c r="F31" s="24"/>
      <c r="G31" s="25"/>
      <c r="H31" s="18"/>
    </row>
    <row r="32" spans="2:8" x14ac:dyDescent="0.6">
      <c r="B32" s="50"/>
      <c r="C32" s="14"/>
      <c r="D32" s="15"/>
      <c r="E32" s="23"/>
      <c r="F32" s="24"/>
      <c r="G32" s="25"/>
      <c r="H32" s="18"/>
    </row>
    <row r="33" spans="2:8" x14ac:dyDescent="0.6">
      <c r="B33" s="50"/>
      <c r="C33" s="14"/>
      <c r="D33" s="15"/>
      <c r="E33" s="23"/>
      <c r="F33" s="24"/>
      <c r="G33" s="25"/>
      <c r="H33" s="18"/>
    </row>
    <row r="34" spans="2:8" x14ac:dyDescent="0.6">
      <c r="B34" s="50"/>
      <c r="C34" s="14"/>
      <c r="D34" s="15"/>
      <c r="E34" s="23"/>
      <c r="F34" s="24"/>
      <c r="G34" s="25"/>
      <c r="H34" s="18"/>
    </row>
    <row r="35" spans="2:8" x14ac:dyDescent="0.6">
      <c r="B35" s="50"/>
      <c r="C35" s="14"/>
      <c r="D35" s="15"/>
      <c r="E35" s="23"/>
      <c r="F35" s="24"/>
      <c r="G35" s="25"/>
      <c r="H35" s="18"/>
    </row>
    <row r="36" spans="2:8" x14ac:dyDescent="0.6">
      <c r="B36" s="50"/>
      <c r="C36" s="14"/>
      <c r="D36" s="15"/>
      <c r="E36" s="23"/>
      <c r="F36" s="24"/>
      <c r="G36" s="25"/>
      <c r="H36" s="18"/>
    </row>
    <row r="37" spans="2:8" x14ac:dyDescent="0.6">
      <c r="B37" s="50"/>
      <c r="C37" s="14"/>
      <c r="D37" s="15"/>
      <c r="E37" s="23"/>
      <c r="F37" s="24"/>
      <c r="G37" s="25"/>
      <c r="H37" s="18"/>
    </row>
    <row r="38" spans="2:8" x14ac:dyDescent="0.6">
      <c r="B38" s="50"/>
      <c r="C38" s="14"/>
      <c r="D38" s="15"/>
      <c r="E38" s="23"/>
      <c r="F38" s="24"/>
      <c r="G38" s="25"/>
      <c r="H38" s="18"/>
    </row>
    <row r="39" spans="2:8" x14ac:dyDescent="0.6">
      <c r="B39" s="50"/>
      <c r="C39" s="14"/>
      <c r="D39" s="15"/>
      <c r="E39" s="23"/>
      <c r="F39" s="24"/>
      <c r="G39" s="25"/>
      <c r="H39" s="18"/>
    </row>
    <row r="40" spans="2:8" x14ac:dyDescent="0.6">
      <c r="B40" s="50"/>
      <c r="C40" s="14"/>
      <c r="D40" s="15"/>
      <c r="E40" s="23"/>
      <c r="F40" s="24"/>
      <c r="G40" s="25"/>
      <c r="H40" s="18"/>
    </row>
    <row r="41" spans="2:8" x14ac:dyDescent="0.6">
      <c r="B41" s="50"/>
      <c r="C41" s="14"/>
      <c r="D41" s="15"/>
      <c r="E41" s="23"/>
      <c r="F41" s="24"/>
      <c r="G41" s="25"/>
      <c r="H41" s="18"/>
    </row>
    <row r="42" spans="2:8" x14ac:dyDescent="0.6">
      <c r="B42" s="50"/>
      <c r="C42" s="14"/>
      <c r="D42" s="15"/>
      <c r="E42" s="23"/>
      <c r="F42" s="24"/>
      <c r="G42" s="25"/>
      <c r="H42" s="18"/>
    </row>
    <row r="43" spans="2:8" x14ac:dyDescent="0.6">
      <c r="B43" s="50"/>
      <c r="C43" s="14"/>
      <c r="D43" s="15"/>
      <c r="E43" s="23"/>
      <c r="F43" s="24"/>
      <c r="G43" s="25"/>
      <c r="H43" s="18"/>
    </row>
    <row r="44" spans="2:8" x14ac:dyDescent="0.6">
      <c r="B44" s="50"/>
      <c r="C44" s="14"/>
      <c r="D44" s="15"/>
      <c r="E44" s="23"/>
      <c r="F44" s="24"/>
      <c r="G44" s="25"/>
      <c r="H44" s="18"/>
    </row>
    <row r="45" spans="2:8" x14ac:dyDescent="0.6">
      <c r="B45" s="50"/>
      <c r="C45" s="14"/>
      <c r="D45" s="15"/>
      <c r="E45" s="23"/>
      <c r="F45" s="24"/>
      <c r="G45" s="25"/>
      <c r="H45" s="18"/>
    </row>
    <row r="46" spans="2:8" x14ac:dyDescent="0.6">
      <c r="B46" s="50"/>
      <c r="C46" s="14"/>
      <c r="D46" s="15"/>
      <c r="E46" s="23"/>
      <c r="F46" s="24"/>
      <c r="G46" s="25"/>
      <c r="H46" s="18"/>
    </row>
    <row r="47" spans="2:8" x14ac:dyDescent="0.6">
      <c r="B47" s="50"/>
      <c r="C47" s="14"/>
      <c r="D47" s="15"/>
      <c r="E47" s="23"/>
      <c r="F47" s="24"/>
      <c r="G47" s="25"/>
      <c r="H47" s="18"/>
    </row>
    <row r="48" spans="2:8" x14ac:dyDescent="0.6">
      <c r="B48" s="50"/>
      <c r="C48" s="14"/>
      <c r="D48" s="15"/>
      <c r="E48" s="23"/>
      <c r="F48" s="24"/>
      <c r="G48" s="25"/>
      <c r="H48" s="18"/>
    </row>
    <row r="49" spans="2:8" x14ac:dyDescent="0.6">
      <c r="B49" s="50"/>
      <c r="C49" s="14"/>
      <c r="D49" s="15"/>
      <c r="E49" s="23"/>
      <c r="F49" s="24"/>
      <c r="G49" s="25"/>
      <c r="H49" s="18"/>
    </row>
    <row r="50" spans="2:8" x14ac:dyDescent="0.6">
      <c r="B50" s="50"/>
      <c r="C50" s="14"/>
      <c r="D50" s="15"/>
      <c r="E50" s="23"/>
      <c r="F50" s="24"/>
      <c r="G50" s="25"/>
      <c r="H50" s="18"/>
    </row>
    <row r="51" spans="2:8" x14ac:dyDescent="0.6">
      <c r="B51" s="50"/>
      <c r="C51" s="14"/>
      <c r="D51" s="15"/>
      <c r="E51" s="23"/>
      <c r="F51" s="24"/>
      <c r="G51" s="25"/>
      <c r="H51" s="18"/>
    </row>
    <row r="52" spans="2:8" x14ac:dyDescent="0.6">
      <c r="B52" s="50"/>
      <c r="C52" s="14"/>
      <c r="D52" s="15"/>
      <c r="E52" s="23"/>
      <c r="F52" s="24"/>
      <c r="G52" s="25"/>
      <c r="H52" s="18"/>
    </row>
    <row r="53" spans="2:8" x14ac:dyDescent="0.6">
      <c r="B53" s="50"/>
      <c r="C53" s="14"/>
      <c r="D53" s="15"/>
      <c r="E53" s="23"/>
      <c r="F53" s="24"/>
      <c r="G53" s="25"/>
      <c r="H53" s="18"/>
    </row>
    <row r="54" spans="2:8" x14ac:dyDescent="0.6">
      <c r="B54" s="50"/>
      <c r="C54" s="14"/>
      <c r="D54" s="15"/>
      <c r="E54" s="23"/>
      <c r="F54" s="24"/>
      <c r="G54" s="25"/>
      <c r="H54" s="18"/>
    </row>
    <row r="55" spans="2:8" x14ac:dyDescent="0.6">
      <c r="B55" s="50"/>
      <c r="C55" s="14"/>
      <c r="D55" s="15"/>
      <c r="E55" s="23"/>
      <c r="F55" s="24"/>
      <c r="G55" s="25"/>
      <c r="H55" s="18"/>
    </row>
    <row r="56" spans="2:8" x14ac:dyDescent="0.6">
      <c r="B56" s="50"/>
      <c r="C56" s="14"/>
      <c r="D56" s="15"/>
      <c r="E56" s="23"/>
      <c r="F56" s="24"/>
      <c r="G56" s="25"/>
      <c r="H56" s="18"/>
    </row>
    <row r="57" spans="2:8" x14ac:dyDescent="0.6">
      <c r="B57" s="50"/>
      <c r="C57" s="14"/>
      <c r="D57" s="15"/>
      <c r="E57" s="23"/>
      <c r="F57" s="24"/>
      <c r="G57" s="25"/>
      <c r="H57" s="18"/>
    </row>
    <row r="58" spans="2:8" x14ac:dyDescent="0.6">
      <c r="B58" s="50"/>
      <c r="C58" s="14"/>
      <c r="D58" s="15"/>
      <c r="E58" s="23"/>
      <c r="F58" s="24"/>
      <c r="G58" s="25"/>
      <c r="H58" s="18"/>
    </row>
    <row r="59" spans="2:8" x14ac:dyDescent="0.6">
      <c r="B59" s="50"/>
      <c r="C59" s="14"/>
      <c r="D59" s="15"/>
      <c r="E59" s="23"/>
      <c r="F59" s="24"/>
      <c r="G59" s="25"/>
      <c r="H59" s="18"/>
    </row>
    <row r="60" spans="2:8" x14ac:dyDescent="0.6">
      <c r="B60" s="50"/>
      <c r="C60" s="14"/>
      <c r="D60" s="15"/>
      <c r="E60" s="23"/>
      <c r="F60" s="24"/>
      <c r="G60" s="25"/>
      <c r="H60" s="18"/>
    </row>
    <row r="61" spans="2:8" x14ac:dyDescent="0.6">
      <c r="B61" s="50"/>
      <c r="C61" s="14"/>
      <c r="D61" s="15"/>
      <c r="E61" s="23"/>
      <c r="F61" s="24"/>
      <c r="G61" s="25"/>
      <c r="H61" s="18"/>
    </row>
    <row r="62" spans="2:8" x14ac:dyDescent="0.6">
      <c r="B62" s="50"/>
      <c r="C62" s="14"/>
      <c r="D62" s="15"/>
      <c r="E62" s="23"/>
      <c r="F62" s="24"/>
      <c r="G62" s="25"/>
      <c r="H62" s="18"/>
    </row>
    <row r="63" spans="2:8" x14ac:dyDescent="0.6">
      <c r="B63" s="50"/>
      <c r="C63" s="14"/>
      <c r="D63" s="15"/>
      <c r="E63" s="23"/>
      <c r="F63" s="24"/>
      <c r="G63" s="25"/>
      <c r="H63" s="18"/>
    </row>
    <row r="64" spans="2:8" x14ac:dyDescent="0.6">
      <c r="B64" s="61"/>
      <c r="C64" s="14"/>
      <c r="D64" s="15"/>
      <c r="E64" s="15"/>
      <c r="F64" s="16"/>
      <c r="G64" s="17"/>
      <c r="H64" s="18"/>
    </row>
    <row r="65" spans="2:8" s="28" customFormat="1" ht="24.75" customHeight="1" x14ac:dyDescent="0.6">
      <c r="B65" s="93" t="str">
        <f>$B$10</f>
        <v>C11.3</v>
      </c>
      <c r="C65" s="30" t="s">
        <v>173</v>
      </c>
      <c r="D65" s="31"/>
      <c r="E65" s="32"/>
      <c r="F65" s="31"/>
      <c r="G65" s="33">
        <f>SUM(G9:G64)</f>
        <v>0</v>
      </c>
      <c r="H65" s="34"/>
    </row>
  </sheetData>
  <mergeCells count="4">
    <mergeCell ref="E1:G1"/>
    <mergeCell ref="G4:G7"/>
    <mergeCell ref="B4:F4"/>
    <mergeCell ref="B5:F7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 alignWithMargins="0">
    <oddHeader xml:space="preserve">&amp;R&amp;"Arial,Bold Italic"
</oddHeader>
    <oddFooter xml:space="preserve">&amp;L&amp;"Arial,Bold"&amp;8_______________________________________________________________________________________________________________________
ZNT 4198/17T Standard Quotation Document Ver. 2019-09-02&amp;R&amp;"Arial,Bold"C&amp;P   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84">
    <tabColor rgb="FF92D050"/>
  </sheetPr>
  <dimension ref="A1:J225"/>
  <sheetViews>
    <sheetView view="pageBreakPreview" zoomScale="85" zoomScaleNormal="125" zoomScaleSheetLayoutView="85" zoomScalePageLayoutView="125" workbookViewId="0">
      <pane xSplit="4" ySplit="1" topLeftCell="E33" activePane="bottomRight" state="frozen"/>
      <selection pane="topRight" activeCell="R26" sqref="R26"/>
      <selection pane="bottomLeft" activeCell="R26" sqref="R26"/>
      <selection pane="bottomRight" activeCell="E116" sqref="E116"/>
    </sheetView>
  </sheetViews>
  <sheetFormatPr defaultColWidth="8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8.86328125" style="1"/>
  </cols>
  <sheetData>
    <row r="1" spans="2:9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9" x14ac:dyDescent="0.6">
      <c r="B2" s="101" t="str">
        <f>Client2</f>
        <v>Department of Transport</v>
      </c>
    </row>
    <row r="3" spans="2:9" x14ac:dyDescent="0.6">
      <c r="B3" s="3"/>
    </row>
    <row r="4" spans="2:9" ht="12.75" customHeight="1" x14ac:dyDescent="0.6">
      <c r="B4" s="376" t="s">
        <v>8</v>
      </c>
      <c r="C4" s="377"/>
      <c r="D4" s="377"/>
      <c r="E4" s="377"/>
      <c r="F4" s="377"/>
      <c r="G4" s="380" t="str">
        <f>"CHAPTER "&amp;B10</f>
        <v>CHAPTER C11.4</v>
      </c>
      <c r="H4" s="6"/>
    </row>
    <row r="5" spans="2:9" ht="7.5" customHeight="1" x14ac:dyDescent="0.6">
      <c r="B5" s="386" t="str">
        <f>ContractDescription</f>
        <v>THE CONSTRUCTION OF THE LOVU RIVER PEDESTRIAN BRIDGE NO.3383 IN THE DURBAN REGION</v>
      </c>
      <c r="C5" s="387"/>
      <c r="D5" s="387"/>
      <c r="E5" s="387"/>
      <c r="F5" s="387"/>
      <c r="G5" s="381"/>
      <c r="H5" s="8"/>
    </row>
    <row r="6" spans="2:9" ht="12.75" customHeight="1" x14ac:dyDescent="0.6">
      <c r="B6" s="386"/>
      <c r="C6" s="387"/>
      <c r="D6" s="387"/>
      <c r="E6" s="387"/>
      <c r="F6" s="387"/>
      <c r="G6" s="381"/>
      <c r="H6" s="8"/>
    </row>
    <row r="7" spans="2:9" s="9" customFormat="1" ht="7.5" customHeight="1" x14ac:dyDescent="0.6">
      <c r="B7" s="388"/>
      <c r="C7" s="389"/>
      <c r="D7" s="389"/>
      <c r="E7" s="389"/>
      <c r="F7" s="389"/>
      <c r="G7" s="382"/>
      <c r="H7" s="12"/>
    </row>
    <row r="8" spans="2:9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9" x14ac:dyDescent="0.6">
      <c r="B9" s="50"/>
      <c r="C9" s="14"/>
      <c r="D9" s="15"/>
      <c r="E9" s="15"/>
      <c r="F9" s="16"/>
      <c r="G9" s="25" t="str">
        <f>IF(D9="","",E9*F9)</f>
        <v/>
      </c>
      <c r="H9" s="18"/>
    </row>
    <row r="10" spans="2:9" x14ac:dyDescent="0.6">
      <c r="B10" s="77" t="s">
        <v>2596</v>
      </c>
      <c r="C10" s="20" t="s">
        <v>2597</v>
      </c>
      <c r="D10" s="15"/>
      <c r="E10" s="15"/>
      <c r="F10" s="16"/>
      <c r="G10" s="25"/>
      <c r="H10" s="18"/>
    </row>
    <row r="11" spans="2:9" x14ac:dyDescent="0.6">
      <c r="B11" s="50"/>
      <c r="C11" s="14"/>
      <c r="D11" s="15"/>
      <c r="E11" s="15"/>
      <c r="F11" s="16"/>
      <c r="G11" s="25"/>
      <c r="H11" s="18"/>
    </row>
    <row r="12" spans="2:9" x14ac:dyDescent="0.6">
      <c r="B12" s="50" t="s">
        <v>2598</v>
      </c>
      <c r="C12" s="14" t="s">
        <v>2599</v>
      </c>
      <c r="D12" s="15"/>
      <c r="E12" s="15"/>
      <c r="F12" s="16"/>
      <c r="G12" s="25" t="str">
        <f t="shared" ref="G12:G22" si="0">IF(D12="","",E12*F12)</f>
        <v/>
      </c>
      <c r="H12" s="18"/>
    </row>
    <row r="13" spans="2:9" x14ac:dyDescent="0.6">
      <c r="B13" s="50"/>
      <c r="C13" s="14"/>
      <c r="D13" s="15"/>
      <c r="E13" s="15"/>
      <c r="F13" s="16"/>
      <c r="G13" s="25" t="str">
        <f t="shared" si="0"/>
        <v/>
      </c>
      <c r="H13" s="18"/>
    </row>
    <row r="14" spans="2:9" ht="18" customHeight="1" x14ac:dyDescent="0.6">
      <c r="B14" s="63" t="s">
        <v>2600</v>
      </c>
      <c r="C14" s="53" t="s">
        <v>2601</v>
      </c>
      <c r="D14" s="15"/>
      <c r="E14" s="15"/>
      <c r="F14" s="16"/>
      <c r="G14" s="25" t="str">
        <f t="shared" si="0"/>
        <v/>
      </c>
      <c r="H14" s="18"/>
    </row>
    <row r="15" spans="2:9" x14ac:dyDescent="0.6">
      <c r="B15" s="63"/>
      <c r="C15" s="14"/>
      <c r="D15" s="15"/>
      <c r="E15" s="15"/>
      <c r="F15" s="16"/>
      <c r="G15" s="25" t="str">
        <f t="shared" si="0"/>
        <v/>
      </c>
      <c r="H15" s="18"/>
    </row>
    <row r="16" spans="2:9" x14ac:dyDescent="0.6">
      <c r="B16" s="50" t="s">
        <v>109</v>
      </c>
      <c r="C16" s="14" t="s">
        <v>2602</v>
      </c>
      <c r="D16" s="22" t="s">
        <v>62</v>
      </c>
      <c r="E16" s="23"/>
      <c r="F16" s="24">
        <v>590</v>
      </c>
      <c r="G16" s="25">
        <f t="shared" si="0"/>
        <v>0</v>
      </c>
      <c r="H16" s="62"/>
      <c r="I16" s="1">
        <v>1960</v>
      </c>
    </row>
    <row r="17" spans="2:9" hidden="1" x14ac:dyDescent="0.6">
      <c r="B17" s="63"/>
      <c r="C17" s="14"/>
      <c r="D17" s="15"/>
      <c r="E17" s="26"/>
      <c r="F17" s="16"/>
      <c r="G17" s="25" t="str">
        <f t="shared" si="0"/>
        <v/>
      </c>
      <c r="H17" s="18"/>
    </row>
    <row r="18" spans="2:9" ht="26" hidden="1" x14ac:dyDescent="0.6">
      <c r="B18" s="50" t="s">
        <v>112</v>
      </c>
      <c r="C18" s="14" t="s">
        <v>2603</v>
      </c>
      <c r="D18" s="22" t="s">
        <v>62</v>
      </c>
      <c r="E18" s="26"/>
      <c r="F18" s="64"/>
      <c r="G18" s="25">
        <f t="shared" si="0"/>
        <v>0</v>
      </c>
      <c r="H18" s="18"/>
    </row>
    <row r="19" spans="2:9" hidden="1" x14ac:dyDescent="0.6">
      <c r="B19" s="63"/>
      <c r="C19" s="14"/>
      <c r="D19" s="15"/>
      <c r="E19" s="26"/>
      <c r="F19" s="16"/>
      <c r="G19" s="25" t="str">
        <f t="shared" si="0"/>
        <v/>
      </c>
      <c r="H19" s="65"/>
    </row>
    <row r="20" spans="2:9" ht="26" hidden="1" x14ac:dyDescent="0.6">
      <c r="B20" s="50" t="s">
        <v>753</v>
      </c>
      <c r="C20" s="153" t="s">
        <v>2604</v>
      </c>
      <c r="D20" s="22" t="s">
        <v>62</v>
      </c>
      <c r="E20" s="26"/>
      <c r="F20" s="67"/>
      <c r="G20" s="25">
        <f t="shared" si="0"/>
        <v>0</v>
      </c>
      <c r="H20" s="68"/>
    </row>
    <row r="21" spans="2:9" x14ac:dyDescent="0.6">
      <c r="B21" s="63"/>
      <c r="C21" s="152"/>
      <c r="D21" s="66"/>
      <c r="E21" s="26"/>
      <c r="F21" s="67"/>
      <c r="G21" s="25" t="str">
        <f t="shared" si="0"/>
        <v/>
      </c>
      <c r="H21" s="68"/>
    </row>
    <row r="22" spans="2:9" ht="39" x14ac:dyDescent="0.6">
      <c r="B22" s="50" t="s">
        <v>116</v>
      </c>
      <c r="C22" s="14" t="s">
        <v>2605</v>
      </c>
      <c r="D22" s="22" t="s">
        <v>62</v>
      </c>
      <c r="E22" s="26"/>
      <c r="F22" s="69">
        <v>100</v>
      </c>
      <c r="G22" s="25">
        <f t="shared" si="0"/>
        <v>0</v>
      </c>
      <c r="H22" s="68"/>
      <c r="I22" s="1">
        <v>1960</v>
      </c>
    </row>
    <row r="23" spans="2:9" x14ac:dyDescent="0.6">
      <c r="B23" s="50"/>
      <c r="C23" s="153"/>
      <c r="D23" s="22"/>
      <c r="E23" s="26"/>
      <c r="F23" s="69"/>
      <c r="G23" s="25"/>
      <c r="H23" s="68"/>
    </row>
    <row r="24" spans="2:9" x14ac:dyDescent="0.6">
      <c r="B24" s="50" t="s">
        <v>2606</v>
      </c>
      <c r="C24" s="152" t="s">
        <v>2607</v>
      </c>
      <c r="D24" s="22"/>
      <c r="E24" s="26"/>
      <c r="F24" s="69"/>
      <c r="G24" s="25"/>
      <c r="H24" s="68"/>
    </row>
    <row r="25" spans="2:9" x14ac:dyDescent="0.6">
      <c r="B25" s="63"/>
      <c r="C25" s="152"/>
      <c r="D25" s="66"/>
      <c r="E25" s="26"/>
      <c r="F25" s="67"/>
      <c r="G25" s="25" t="str">
        <f t="shared" ref="G25:G44" si="1">IF(D25="","",E25*F25)</f>
        <v/>
      </c>
      <c r="H25" s="68"/>
    </row>
    <row r="26" spans="2:9" x14ac:dyDescent="0.6">
      <c r="B26" s="50" t="s">
        <v>109</v>
      </c>
      <c r="C26" s="14" t="s">
        <v>2608</v>
      </c>
      <c r="D26" s="22" t="s">
        <v>90</v>
      </c>
      <c r="E26" s="26"/>
      <c r="F26" s="69">
        <v>500</v>
      </c>
      <c r="G26" s="25">
        <f t="shared" si="1"/>
        <v>0</v>
      </c>
      <c r="H26" s="68"/>
      <c r="I26" s="1">
        <v>30</v>
      </c>
    </row>
    <row r="27" spans="2:9" x14ac:dyDescent="0.6">
      <c r="B27" s="63"/>
      <c r="C27" s="14"/>
      <c r="D27" s="15"/>
      <c r="E27" s="26"/>
      <c r="F27" s="67"/>
      <c r="G27" s="25" t="str">
        <f t="shared" si="1"/>
        <v/>
      </c>
      <c r="H27" s="68"/>
    </row>
    <row r="28" spans="2:9" hidden="1" x14ac:dyDescent="0.6">
      <c r="B28" s="50" t="s">
        <v>112</v>
      </c>
      <c r="C28" s="153" t="s">
        <v>2609</v>
      </c>
      <c r="D28" s="22" t="s">
        <v>90</v>
      </c>
      <c r="E28" s="26"/>
      <c r="F28" s="16"/>
      <c r="G28" s="25">
        <f t="shared" si="1"/>
        <v>0</v>
      </c>
      <c r="H28" s="18"/>
    </row>
    <row r="29" spans="2:9" hidden="1" x14ac:dyDescent="0.6">
      <c r="B29" s="63"/>
      <c r="C29" s="14"/>
      <c r="D29" s="15"/>
      <c r="E29" s="26"/>
      <c r="F29" s="16"/>
      <c r="G29" s="25" t="str">
        <f t="shared" si="1"/>
        <v/>
      </c>
      <c r="H29" s="18"/>
    </row>
    <row r="30" spans="2:9" hidden="1" x14ac:dyDescent="0.6">
      <c r="B30" s="50" t="s">
        <v>753</v>
      </c>
      <c r="C30" s="14" t="s">
        <v>2610</v>
      </c>
      <c r="D30" s="22"/>
      <c r="E30" s="26"/>
      <c r="F30" s="69"/>
      <c r="G30" s="25" t="str">
        <f t="shared" si="1"/>
        <v/>
      </c>
      <c r="H30" s="62"/>
    </row>
    <row r="31" spans="2:9" hidden="1" x14ac:dyDescent="0.6">
      <c r="B31" s="63"/>
      <c r="C31" s="14"/>
      <c r="D31" s="15"/>
      <c r="E31" s="26"/>
      <c r="F31" s="69"/>
      <c r="G31" s="25" t="str">
        <f t="shared" si="1"/>
        <v/>
      </c>
      <c r="H31" s="18"/>
    </row>
    <row r="32" spans="2:9" ht="26" x14ac:dyDescent="0.6">
      <c r="B32" s="50" t="s">
        <v>116</v>
      </c>
      <c r="C32" s="14" t="s">
        <v>2611</v>
      </c>
      <c r="D32" s="22" t="s">
        <v>90</v>
      </c>
      <c r="E32" s="26"/>
      <c r="F32" s="69">
        <v>5200</v>
      </c>
      <c r="G32" s="25">
        <f t="shared" si="1"/>
        <v>0</v>
      </c>
      <c r="H32" s="18"/>
      <c r="I32" s="1">
        <v>16</v>
      </c>
    </row>
    <row r="33" spans="2:9" x14ac:dyDescent="0.6">
      <c r="B33" s="63"/>
      <c r="C33" s="14"/>
      <c r="D33" s="15"/>
      <c r="E33" s="26"/>
      <c r="F33" s="27"/>
      <c r="G33" s="25" t="str">
        <f t="shared" si="1"/>
        <v/>
      </c>
      <c r="H33" s="18"/>
    </row>
    <row r="34" spans="2:9" ht="26" hidden="1" x14ac:dyDescent="0.6">
      <c r="B34" s="50" t="s">
        <v>118</v>
      </c>
      <c r="C34" s="14" t="s">
        <v>2612</v>
      </c>
      <c r="D34" s="22" t="s">
        <v>90</v>
      </c>
      <c r="E34" s="26"/>
      <c r="F34" s="27"/>
      <c r="G34" s="25">
        <f t="shared" si="1"/>
        <v>0</v>
      </c>
      <c r="H34" s="18"/>
    </row>
    <row r="35" spans="2:9" hidden="1" x14ac:dyDescent="0.6">
      <c r="B35" s="63"/>
      <c r="C35" s="14"/>
      <c r="D35" s="15"/>
      <c r="E35" s="26"/>
      <c r="F35" s="27"/>
      <c r="G35" s="25" t="str">
        <f t="shared" si="1"/>
        <v/>
      </c>
      <c r="H35" s="18"/>
    </row>
    <row r="36" spans="2:9" ht="26" hidden="1" x14ac:dyDescent="0.6">
      <c r="B36" s="50" t="s">
        <v>120</v>
      </c>
      <c r="C36" s="153" t="s">
        <v>2613</v>
      </c>
      <c r="D36" s="22"/>
      <c r="E36" s="26"/>
      <c r="F36" s="69"/>
      <c r="G36" s="25" t="str">
        <f t="shared" si="1"/>
        <v/>
      </c>
      <c r="H36" s="62"/>
    </row>
    <row r="37" spans="2:9" hidden="1" x14ac:dyDescent="0.6">
      <c r="B37" s="63"/>
      <c r="C37" s="14"/>
      <c r="D37" s="15"/>
      <c r="E37" s="26"/>
      <c r="F37" s="27"/>
      <c r="G37" s="25" t="str">
        <f t="shared" si="1"/>
        <v/>
      </c>
      <c r="H37" s="18"/>
    </row>
    <row r="38" spans="2:9" ht="39" x14ac:dyDescent="0.6">
      <c r="B38" s="50" t="s">
        <v>2256</v>
      </c>
      <c r="C38" s="14" t="s">
        <v>2614</v>
      </c>
      <c r="D38" s="22" t="s">
        <v>90</v>
      </c>
      <c r="E38" s="23"/>
      <c r="F38" s="38">
        <v>1200</v>
      </c>
      <c r="G38" s="25">
        <f t="shared" si="1"/>
        <v>0</v>
      </c>
      <c r="H38" s="18"/>
      <c r="I38" s="1">
        <v>16</v>
      </c>
    </row>
    <row r="39" spans="2:9" x14ac:dyDescent="0.6">
      <c r="B39" s="63"/>
      <c r="C39" s="92"/>
      <c r="D39" s="15"/>
      <c r="E39" s="15"/>
      <c r="F39" s="16"/>
      <c r="G39" s="25" t="str">
        <f t="shared" si="1"/>
        <v/>
      </c>
      <c r="H39" s="18"/>
    </row>
    <row r="40" spans="2:9" hidden="1" x14ac:dyDescent="0.6">
      <c r="B40" s="50" t="s">
        <v>2615</v>
      </c>
      <c r="C40" s="14" t="s">
        <v>2616</v>
      </c>
      <c r="D40" s="22"/>
      <c r="E40" s="15"/>
      <c r="F40" s="69"/>
      <c r="G40" s="25" t="str">
        <f t="shared" si="1"/>
        <v/>
      </c>
      <c r="H40" s="18"/>
    </row>
    <row r="41" spans="2:9" hidden="1" x14ac:dyDescent="0.6">
      <c r="B41" s="63"/>
      <c r="C41" s="14"/>
      <c r="D41" s="15"/>
      <c r="E41" s="15"/>
      <c r="F41" s="69"/>
      <c r="G41" s="25" t="str">
        <f t="shared" si="1"/>
        <v/>
      </c>
      <c r="H41" s="18"/>
    </row>
    <row r="42" spans="2:9" ht="39" hidden="1" x14ac:dyDescent="0.6">
      <c r="B42" s="157" t="s">
        <v>2617</v>
      </c>
      <c r="C42" s="153" t="s">
        <v>2618</v>
      </c>
      <c r="D42" s="22"/>
      <c r="E42" s="15"/>
      <c r="F42" s="69"/>
      <c r="G42" s="25" t="str">
        <f t="shared" si="1"/>
        <v/>
      </c>
      <c r="H42" s="18"/>
    </row>
    <row r="43" spans="2:9" hidden="1" x14ac:dyDescent="0.6">
      <c r="B43" s="63"/>
      <c r="C43" s="14"/>
      <c r="D43" s="15"/>
      <c r="E43" s="15"/>
      <c r="F43" s="69"/>
      <c r="G43" s="25" t="str">
        <f t="shared" si="1"/>
        <v/>
      </c>
      <c r="H43" s="18"/>
    </row>
    <row r="44" spans="2:9" ht="26" hidden="1" x14ac:dyDescent="0.6">
      <c r="B44" s="50" t="s">
        <v>109</v>
      </c>
      <c r="C44" s="14" t="s">
        <v>2619</v>
      </c>
      <c r="D44" s="22" t="s">
        <v>62</v>
      </c>
      <c r="E44" s="15"/>
      <c r="F44" s="72"/>
      <c r="G44" s="25">
        <f t="shared" si="1"/>
        <v>0</v>
      </c>
      <c r="H44" s="18"/>
    </row>
    <row r="45" spans="2:9" hidden="1" x14ac:dyDescent="0.6">
      <c r="B45" s="50"/>
      <c r="C45" s="14"/>
      <c r="D45" s="22"/>
      <c r="E45" s="15"/>
      <c r="F45" s="72"/>
      <c r="G45" s="25"/>
      <c r="H45" s="18"/>
    </row>
    <row r="46" spans="2:9" ht="26" hidden="1" x14ac:dyDescent="0.6">
      <c r="B46" s="50" t="s">
        <v>112</v>
      </c>
      <c r="C46" s="14" t="s">
        <v>2620</v>
      </c>
      <c r="D46" s="22" t="s">
        <v>62</v>
      </c>
      <c r="E46" s="66"/>
      <c r="F46" s="69"/>
      <c r="G46" s="25">
        <f>IF(D46="","",E46*F46)</f>
        <v>0</v>
      </c>
      <c r="H46" s="18"/>
    </row>
    <row r="47" spans="2:9" hidden="1" x14ac:dyDescent="0.6">
      <c r="B47" s="63"/>
      <c r="C47" s="14"/>
      <c r="D47" s="15"/>
      <c r="E47" s="15"/>
      <c r="F47" s="69"/>
      <c r="G47" s="25" t="str">
        <f>IF(D47="","",E47*F47)</f>
        <v/>
      </c>
      <c r="H47" s="18"/>
    </row>
    <row r="48" spans="2:9" ht="26" hidden="1" x14ac:dyDescent="0.6">
      <c r="B48" s="50" t="s">
        <v>136</v>
      </c>
      <c r="C48" s="153" t="s">
        <v>2621</v>
      </c>
      <c r="D48" s="22" t="s">
        <v>62</v>
      </c>
      <c r="E48" s="66"/>
      <c r="F48" s="69"/>
      <c r="G48" s="25">
        <f>IF(D48="","",E48*F48)</f>
        <v>0</v>
      </c>
      <c r="H48" s="18"/>
    </row>
    <row r="49" spans="2:8" hidden="1" x14ac:dyDescent="0.6">
      <c r="B49" s="63"/>
      <c r="C49" s="14"/>
      <c r="D49" s="15"/>
      <c r="E49" s="15"/>
      <c r="F49" s="69"/>
      <c r="G49" s="25"/>
      <c r="H49" s="18"/>
    </row>
    <row r="50" spans="2:8" hidden="1" x14ac:dyDescent="0.6">
      <c r="B50" s="50" t="s">
        <v>116</v>
      </c>
      <c r="C50" s="14" t="s">
        <v>2622</v>
      </c>
      <c r="D50" s="22" t="s">
        <v>62</v>
      </c>
      <c r="E50" s="66"/>
      <c r="F50" s="69"/>
      <c r="G50" s="25">
        <f>IF(D50="","",E50*F50)</f>
        <v>0</v>
      </c>
      <c r="H50" s="68"/>
    </row>
    <row r="51" spans="2:8" hidden="1" x14ac:dyDescent="0.6">
      <c r="B51" s="63"/>
      <c r="C51" s="14"/>
      <c r="D51" s="15"/>
      <c r="E51" s="15"/>
      <c r="F51" s="69"/>
      <c r="G51" s="25" t="str">
        <f>IF(D51="","",E51*F51)</f>
        <v/>
      </c>
      <c r="H51" s="18"/>
    </row>
    <row r="52" spans="2:8" ht="39" hidden="1" x14ac:dyDescent="0.6">
      <c r="B52" s="63" t="s">
        <v>2623</v>
      </c>
      <c r="C52" s="153" t="s">
        <v>2624</v>
      </c>
      <c r="D52" s="15"/>
      <c r="E52" s="15"/>
      <c r="F52" s="69"/>
      <c r="G52" s="25" t="s">
        <v>154</v>
      </c>
      <c r="H52" s="18"/>
    </row>
    <row r="53" spans="2:8" hidden="1" x14ac:dyDescent="0.6">
      <c r="B53" s="63"/>
      <c r="C53" s="153"/>
      <c r="D53" s="15"/>
      <c r="E53" s="15"/>
      <c r="F53" s="69"/>
      <c r="G53" s="25"/>
      <c r="H53" s="18"/>
    </row>
    <row r="54" spans="2:8" ht="26" hidden="1" x14ac:dyDescent="0.6">
      <c r="B54" s="63" t="s">
        <v>109</v>
      </c>
      <c r="C54" s="153" t="s">
        <v>2625</v>
      </c>
      <c r="D54" s="15" t="s">
        <v>90</v>
      </c>
      <c r="E54" s="15"/>
      <c r="F54" s="69"/>
      <c r="G54" s="25">
        <f>IF(D54="","",E54*F54)</f>
        <v>0</v>
      </c>
      <c r="H54" s="18"/>
    </row>
    <row r="55" spans="2:8" x14ac:dyDescent="0.6">
      <c r="B55" s="63"/>
      <c r="C55" s="153"/>
      <c r="D55" s="15"/>
      <c r="E55" s="15"/>
      <c r="F55" s="69"/>
      <c r="G55" s="25"/>
      <c r="H55" s="18"/>
    </row>
    <row r="56" spans="2:8" x14ac:dyDescent="0.6">
      <c r="B56" s="50"/>
      <c r="C56" s="153"/>
      <c r="D56" s="22"/>
      <c r="E56" s="66"/>
      <c r="F56" s="69"/>
      <c r="G56" s="25" t="str">
        <f>IF(D56="","",E56*F56)</f>
        <v/>
      </c>
      <c r="H56" s="73"/>
    </row>
    <row r="57" spans="2:8" x14ac:dyDescent="0.6">
      <c r="B57" s="50"/>
      <c r="C57" s="153"/>
      <c r="D57" s="22"/>
      <c r="E57" s="66"/>
      <c r="F57" s="69"/>
      <c r="G57" s="25"/>
      <c r="H57" s="73"/>
    </row>
    <row r="58" spans="2:8" x14ac:dyDescent="0.6">
      <c r="B58" s="50"/>
      <c r="C58" s="153"/>
      <c r="D58" s="22"/>
      <c r="E58" s="66"/>
      <c r="F58" s="69"/>
      <c r="G58" s="25"/>
      <c r="H58" s="73"/>
    </row>
    <row r="59" spans="2:8" x14ac:dyDescent="0.6">
      <c r="B59" s="50"/>
      <c r="C59" s="14"/>
      <c r="D59" s="15"/>
      <c r="E59" s="15"/>
      <c r="F59" s="16"/>
      <c r="G59" s="17" t="str">
        <f>IF(D59="","",E59*F59)</f>
        <v/>
      </c>
      <c r="H59" s="18"/>
    </row>
    <row r="60" spans="2:8" s="28" customFormat="1" ht="19.5" customHeight="1" x14ac:dyDescent="0.6">
      <c r="B60" s="154" t="str">
        <f>$B$10</f>
        <v>C11.4</v>
      </c>
      <c r="C60" s="30" t="s">
        <v>78</v>
      </c>
      <c r="D60" s="31"/>
      <c r="E60" s="32"/>
      <c r="F60" s="31"/>
      <c r="G60" s="33">
        <f>SUM(G9:G59)</f>
        <v>0</v>
      </c>
      <c r="H60" s="34"/>
    </row>
    <row r="61" spans="2:8" x14ac:dyDescent="0.6">
      <c r="B61" s="367" t="str">
        <f>Client1</f>
        <v>Province of KwaZulu-Natal</v>
      </c>
      <c r="C61" s="367"/>
      <c r="D61" s="367"/>
      <c r="E61" s="365" t="str">
        <f>"Contract No. "&amp;ContractNo</f>
        <v>Contract No. ZNB00904/00000/00/HOD/INF/21/T</v>
      </c>
      <c r="F61" s="365"/>
      <c r="G61" s="365"/>
    </row>
    <row r="62" spans="2:8" x14ac:dyDescent="0.6">
      <c r="B62" s="367" t="str">
        <f>Client2</f>
        <v>Department of Transport</v>
      </c>
      <c r="C62" s="367"/>
      <c r="D62" s="367"/>
      <c r="E62" s="365"/>
      <c r="F62" s="365"/>
      <c r="G62" s="365"/>
    </row>
    <row r="63" spans="2:8" x14ac:dyDescent="0.6">
      <c r="B63" s="368"/>
      <c r="C63" s="368"/>
      <c r="D63" s="368"/>
      <c r="E63" s="366"/>
      <c r="F63" s="366"/>
      <c r="G63" s="366"/>
    </row>
    <row r="64" spans="2:8" x14ac:dyDescent="0.6">
      <c r="B64" s="376" t="s">
        <v>8</v>
      </c>
      <c r="C64" s="377"/>
      <c r="D64" s="377"/>
      <c r="E64" s="377"/>
      <c r="F64" s="377"/>
      <c r="G64" s="378" t="str">
        <f>$G$4</f>
        <v>CHAPTER C11.4</v>
      </c>
      <c r="H64" s="6"/>
    </row>
    <row r="65" spans="2:8" x14ac:dyDescent="0.6">
      <c r="B65" s="369" t="str">
        <f>ContractDescription</f>
        <v>THE CONSTRUCTION OF THE LOVU RIVER PEDESTRIAN BRIDGE NO.3383 IN THE DURBAN REGION</v>
      </c>
      <c r="C65" s="370"/>
      <c r="D65" s="370"/>
      <c r="E65" s="370"/>
      <c r="F65" s="370"/>
      <c r="G65" s="365"/>
      <c r="H65" s="8"/>
    </row>
    <row r="66" spans="2:8" x14ac:dyDescent="0.6">
      <c r="B66" s="369"/>
      <c r="C66" s="370"/>
      <c r="D66" s="370"/>
      <c r="E66" s="370"/>
      <c r="F66" s="370"/>
      <c r="G66" s="365"/>
      <c r="H66" s="8"/>
    </row>
    <row r="67" spans="2:8" x14ac:dyDescent="0.6">
      <c r="B67" s="371"/>
      <c r="C67" s="372"/>
      <c r="D67" s="372"/>
      <c r="E67" s="372"/>
      <c r="F67" s="372"/>
      <c r="G67" s="366"/>
      <c r="H67" s="8"/>
    </row>
    <row r="68" spans="2:8" s="9" customFormat="1" ht="24.95" customHeight="1" x14ac:dyDescent="0.6">
      <c r="B68" s="79" t="s">
        <v>9</v>
      </c>
      <c r="C68" s="11" t="s">
        <v>10</v>
      </c>
      <c r="D68" s="11" t="s">
        <v>11</v>
      </c>
      <c r="E68" s="11" t="s">
        <v>12</v>
      </c>
      <c r="F68" s="11" t="s">
        <v>13</v>
      </c>
      <c r="G68" s="11" t="s">
        <v>14</v>
      </c>
      <c r="H68" s="12"/>
    </row>
    <row r="69" spans="2:8" s="28" customFormat="1" ht="19.5" customHeight="1" x14ac:dyDescent="0.6">
      <c r="B69" s="85"/>
      <c r="C69" s="30" t="s">
        <v>79</v>
      </c>
      <c r="D69" s="31"/>
      <c r="E69" s="32"/>
      <c r="F69" s="31"/>
      <c r="G69" s="33">
        <f>G60</f>
        <v>0</v>
      </c>
      <c r="H69" s="34"/>
    </row>
    <row r="70" spans="2:8" x14ac:dyDescent="0.6">
      <c r="B70" s="50"/>
      <c r="C70" s="14"/>
      <c r="D70" s="15"/>
      <c r="E70" s="15"/>
      <c r="F70" s="16"/>
      <c r="G70" s="17"/>
      <c r="H70" s="18"/>
    </row>
    <row r="71" spans="2:8" hidden="1" x14ac:dyDescent="0.6">
      <c r="B71" s="50" t="s">
        <v>2626</v>
      </c>
      <c r="C71" s="53" t="s">
        <v>2627</v>
      </c>
      <c r="D71" s="15"/>
      <c r="E71" s="15"/>
      <c r="F71" s="16"/>
      <c r="G71" s="17" t="str">
        <f t="shared" ref="G71:G81" si="2">IF(D71="","",E71*F71)</f>
        <v/>
      </c>
      <c r="H71" s="18"/>
    </row>
    <row r="72" spans="2:8" hidden="1" x14ac:dyDescent="0.6">
      <c r="B72" s="50"/>
      <c r="C72" s="14"/>
      <c r="D72" s="15"/>
      <c r="E72" s="15"/>
      <c r="F72" s="16"/>
      <c r="G72" s="17" t="str">
        <f t="shared" si="2"/>
        <v/>
      </c>
      <c r="H72" s="18"/>
    </row>
    <row r="73" spans="2:8" hidden="1" x14ac:dyDescent="0.6">
      <c r="B73" s="63" t="s">
        <v>2628</v>
      </c>
      <c r="C73" s="53" t="s">
        <v>2629</v>
      </c>
      <c r="D73" s="15" t="s">
        <v>90</v>
      </c>
      <c r="E73" s="15"/>
      <c r="F73" s="16"/>
      <c r="G73" s="17">
        <f t="shared" si="2"/>
        <v>0</v>
      </c>
      <c r="H73" s="18"/>
    </row>
    <row r="74" spans="2:8" hidden="1" x14ac:dyDescent="0.6">
      <c r="B74" s="63"/>
      <c r="C74" s="14"/>
      <c r="D74" s="15"/>
      <c r="E74" s="15"/>
      <c r="F74" s="16"/>
      <c r="G74" s="17" t="str">
        <f t="shared" si="2"/>
        <v/>
      </c>
      <c r="H74" s="18"/>
    </row>
    <row r="75" spans="2:8" hidden="1" x14ac:dyDescent="0.6">
      <c r="B75" s="50" t="s">
        <v>2630</v>
      </c>
      <c r="C75" s="14" t="s">
        <v>2631</v>
      </c>
      <c r="D75" s="22" t="s">
        <v>90</v>
      </c>
      <c r="E75" s="23"/>
      <c r="F75" s="24"/>
      <c r="G75" s="25">
        <f t="shared" si="2"/>
        <v>0</v>
      </c>
      <c r="H75" s="62"/>
    </row>
    <row r="76" spans="2:8" hidden="1" x14ac:dyDescent="0.6">
      <c r="B76" s="63"/>
      <c r="C76" s="14"/>
      <c r="D76" s="15"/>
      <c r="E76" s="26"/>
      <c r="F76" s="16"/>
      <c r="G76" s="25" t="str">
        <f t="shared" si="2"/>
        <v/>
      </c>
      <c r="H76" s="18"/>
    </row>
    <row r="77" spans="2:8" ht="26" hidden="1" x14ac:dyDescent="0.6">
      <c r="B77" s="50" t="s">
        <v>2632</v>
      </c>
      <c r="C77" s="14" t="s">
        <v>2633</v>
      </c>
      <c r="D77" s="22" t="s">
        <v>90</v>
      </c>
      <c r="E77" s="26"/>
      <c r="F77" s="64"/>
      <c r="G77" s="25">
        <f t="shared" si="2"/>
        <v>0</v>
      </c>
      <c r="H77" s="18"/>
    </row>
    <row r="78" spans="2:8" hidden="1" x14ac:dyDescent="0.6">
      <c r="B78" s="63"/>
      <c r="C78" s="14"/>
      <c r="D78" s="15"/>
      <c r="E78" s="26"/>
      <c r="F78" s="16"/>
      <c r="G78" s="25" t="str">
        <f t="shared" si="2"/>
        <v/>
      </c>
      <c r="H78" s="65"/>
    </row>
    <row r="79" spans="2:8" ht="26" hidden="1" x14ac:dyDescent="0.6">
      <c r="B79" s="50" t="s">
        <v>2634</v>
      </c>
      <c r="C79" s="153" t="s">
        <v>2635</v>
      </c>
      <c r="D79" s="22" t="s">
        <v>90</v>
      </c>
      <c r="E79" s="26"/>
      <c r="F79" s="67"/>
      <c r="G79" s="25">
        <f t="shared" si="2"/>
        <v>0</v>
      </c>
      <c r="H79" s="68"/>
    </row>
    <row r="80" spans="2:8" x14ac:dyDescent="0.6">
      <c r="B80" s="63"/>
      <c r="C80" s="152"/>
      <c r="D80" s="66"/>
      <c r="E80" s="26"/>
      <c r="F80" s="67"/>
      <c r="G80" s="25" t="str">
        <f t="shared" si="2"/>
        <v/>
      </c>
      <c r="H80" s="68"/>
    </row>
    <row r="81" spans="2:10" x14ac:dyDescent="0.6">
      <c r="B81" s="50" t="s">
        <v>2636</v>
      </c>
      <c r="C81" s="14" t="s">
        <v>2637</v>
      </c>
      <c r="D81" s="22"/>
      <c r="E81" s="26"/>
      <c r="F81" s="69"/>
      <c r="G81" s="25" t="str">
        <f t="shared" si="2"/>
        <v/>
      </c>
      <c r="H81" s="68"/>
    </row>
    <row r="82" spans="2:10" x14ac:dyDescent="0.6">
      <c r="B82" s="50"/>
      <c r="C82" s="153"/>
      <c r="D82" s="22"/>
      <c r="E82" s="26"/>
      <c r="F82" s="69"/>
      <c r="G82" s="25"/>
      <c r="H82" s="68"/>
    </row>
    <row r="83" spans="2:10" ht="39" x14ac:dyDescent="0.6">
      <c r="B83" s="50" t="s">
        <v>2638</v>
      </c>
      <c r="C83" s="153" t="s">
        <v>2639</v>
      </c>
      <c r="D83" s="22" t="s">
        <v>62</v>
      </c>
      <c r="E83" s="26"/>
      <c r="F83" s="69">
        <v>396.5</v>
      </c>
      <c r="G83" s="25">
        <f t="shared" ref="G83:G103" si="3">IF(D83="","",E83*F83)</f>
        <v>0</v>
      </c>
      <c r="H83" s="68"/>
      <c r="J83" s="1">
        <v>490</v>
      </c>
    </row>
    <row r="84" spans="2:10" hidden="1" x14ac:dyDescent="0.6">
      <c r="B84" s="63"/>
      <c r="C84" s="152"/>
      <c r="D84" s="66"/>
      <c r="E84" s="26"/>
      <c r="F84" s="67"/>
      <c r="G84" s="25" t="str">
        <f t="shared" si="3"/>
        <v/>
      </c>
      <c r="H84" s="68"/>
    </row>
    <row r="85" spans="2:10" ht="39" hidden="1" x14ac:dyDescent="0.6">
      <c r="B85" s="50" t="s">
        <v>2640</v>
      </c>
      <c r="C85" s="14" t="s">
        <v>2641</v>
      </c>
      <c r="D85" s="22" t="s">
        <v>62</v>
      </c>
      <c r="E85" s="26"/>
      <c r="F85" s="64"/>
      <c r="G85" s="25">
        <f t="shared" si="3"/>
        <v>0</v>
      </c>
      <c r="H85" s="68"/>
    </row>
    <row r="86" spans="2:10" hidden="1" x14ac:dyDescent="0.6">
      <c r="B86" s="63"/>
      <c r="C86" s="14"/>
      <c r="D86" s="15"/>
      <c r="E86" s="26"/>
      <c r="F86" s="67"/>
      <c r="G86" s="25" t="str">
        <f t="shared" si="3"/>
        <v/>
      </c>
      <c r="H86" s="68"/>
    </row>
    <row r="87" spans="2:10" hidden="1" x14ac:dyDescent="0.6">
      <c r="B87" s="50" t="s">
        <v>2642</v>
      </c>
      <c r="C87" s="153" t="s">
        <v>2643</v>
      </c>
      <c r="D87" s="22"/>
      <c r="E87" s="26"/>
      <c r="F87" s="16"/>
      <c r="G87" s="25" t="str">
        <f t="shared" si="3"/>
        <v/>
      </c>
      <c r="H87" s="18"/>
    </row>
    <row r="88" spans="2:10" hidden="1" x14ac:dyDescent="0.6">
      <c r="B88" s="63"/>
      <c r="C88" s="14"/>
      <c r="D88" s="15"/>
      <c r="E88" s="26"/>
      <c r="F88" s="16"/>
      <c r="G88" s="25" t="str">
        <f t="shared" si="3"/>
        <v/>
      </c>
      <c r="H88" s="18"/>
    </row>
    <row r="89" spans="2:10" hidden="1" x14ac:dyDescent="0.6">
      <c r="B89" s="50" t="s">
        <v>2644</v>
      </c>
      <c r="C89" s="14" t="s">
        <v>2645</v>
      </c>
      <c r="D89" s="22" t="s">
        <v>90</v>
      </c>
      <c r="E89" s="26"/>
      <c r="F89" s="69"/>
      <c r="G89" s="25">
        <f t="shared" si="3"/>
        <v>0</v>
      </c>
      <c r="H89" s="62"/>
    </row>
    <row r="90" spans="2:10" hidden="1" x14ac:dyDescent="0.6">
      <c r="B90" s="63"/>
      <c r="C90" s="14"/>
      <c r="D90" s="15"/>
      <c r="E90" s="26"/>
      <c r="F90" s="69"/>
      <c r="G90" s="25" t="str">
        <f t="shared" si="3"/>
        <v/>
      </c>
      <c r="H90" s="18"/>
    </row>
    <row r="91" spans="2:10" hidden="1" x14ac:dyDescent="0.6">
      <c r="B91" s="50" t="s">
        <v>2646</v>
      </c>
      <c r="C91" s="14" t="s">
        <v>2647</v>
      </c>
      <c r="D91" s="22" t="s">
        <v>90</v>
      </c>
      <c r="E91" s="26"/>
      <c r="F91" s="64"/>
      <c r="G91" s="25">
        <f t="shared" si="3"/>
        <v>0</v>
      </c>
      <c r="H91" s="18"/>
    </row>
    <row r="92" spans="2:10" x14ac:dyDescent="0.6">
      <c r="B92" s="63"/>
      <c r="C92" s="14"/>
      <c r="D92" s="15"/>
      <c r="E92" s="26"/>
      <c r="F92" s="27"/>
      <c r="G92" s="25" t="str">
        <f t="shared" si="3"/>
        <v/>
      </c>
      <c r="H92" s="18"/>
    </row>
    <row r="93" spans="2:10" x14ac:dyDescent="0.6">
      <c r="B93" s="50" t="s">
        <v>2648</v>
      </c>
      <c r="C93" s="14" t="s">
        <v>2649</v>
      </c>
      <c r="D93" s="22"/>
      <c r="E93" s="26"/>
      <c r="F93" s="27"/>
      <c r="G93" s="25" t="str">
        <f t="shared" si="3"/>
        <v/>
      </c>
      <c r="H93" s="18"/>
    </row>
    <row r="94" spans="2:10" x14ac:dyDescent="0.6">
      <c r="B94" s="63"/>
      <c r="C94" s="14"/>
      <c r="D94" s="15"/>
      <c r="E94" s="26"/>
      <c r="F94" s="27"/>
      <c r="G94" s="25" t="str">
        <f t="shared" si="3"/>
        <v/>
      </c>
      <c r="H94" s="18"/>
    </row>
    <row r="95" spans="2:10" x14ac:dyDescent="0.6">
      <c r="B95" s="50" t="s">
        <v>2650</v>
      </c>
      <c r="C95" s="153" t="s">
        <v>2651</v>
      </c>
      <c r="D95" s="22" t="s">
        <v>90</v>
      </c>
      <c r="E95" s="26"/>
      <c r="F95" s="69">
        <v>80</v>
      </c>
      <c r="G95" s="25">
        <f t="shared" si="3"/>
        <v>0</v>
      </c>
      <c r="H95" s="62"/>
      <c r="J95" s="1">
        <v>650</v>
      </c>
    </row>
    <row r="96" spans="2:10" x14ac:dyDescent="0.6">
      <c r="B96" s="63"/>
      <c r="C96" s="14"/>
      <c r="D96" s="15"/>
      <c r="E96" s="26"/>
      <c r="F96" s="27"/>
      <c r="G96" s="25" t="str">
        <f t="shared" si="3"/>
        <v/>
      </c>
      <c r="H96" s="18"/>
    </row>
    <row r="97" spans="2:8" hidden="1" x14ac:dyDescent="0.6">
      <c r="B97" s="50" t="s">
        <v>2652</v>
      </c>
      <c r="C97" s="14" t="s">
        <v>2653</v>
      </c>
      <c r="D97" s="22" t="s">
        <v>90</v>
      </c>
      <c r="E97" s="26"/>
      <c r="F97" s="64"/>
      <c r="G97" s="25">
        <f t="shared" si="3"/>
        <v>0</v>
      </c>
      <c r="H97" s="18"/>
    </row>
    <row r="98" spans="2:8" hidden="1" x14ac:dyDescent="0.6">
      <c r="B98" s="63"/>
      <c r="C98" s="92"/>
      <c r="D98" s="15"/>
      <c r="E98" s="15"/>
      <c r="F98" s="16"/>
      <c r="G98" s="25" t="str">
        <f t="shared" si="3"/>
        <v/>
      </c>
      <c r="H98" s="18"/>
    </row>
    <row r="99" spans="2:8" hidden="1" x14ac:dyDescent="0.6">
      <c r="B99" s="50" t="s">
        <v>2654</v>
      </c>
      <c r="C99" s="14" t="s">
        <v>2655</v>
      </c>
      <c r="D99" s="22" t="s">
        <v>62</v>
      </c>
      <c r="E99" s="15"/>
      <c r="F99" s="69"/>
      <c r="G99" s="25">
        <f t="shared" si="3"/>
        <v>0</v>
      </c>
      <c r="H99" s="18"/>
    </row>
    <row r="100" spans="2:8" hidden="1" x14ac:dyDescent="0.6">
      <c r="B100" s="63"/>
      <c r="C100" s="14"/>
      <c r="D100" s="15"/>
      <c r="E100" s="15"/>
      <c r="F100" s="69"/>
      <c r="G100" s="25" t="str">
        <f t="shared" si="3"/>
        <v/>
      </c>
      <c r="H100" s="18"/>
    </row>
    <row r="101" spans="2:8" hidden="1" x14ac:dyDescent="0.6">
      <c r="B101" s="157" t="s">
        <v>2656</v>
      </c>
      <c r="C101" s="153" t="s">
        <v>2657</v>
      </c>
      <c r="D101" s="22"/>
      <c r="E101" s="15"/>
      <c r="F101" s="69"/>
      <c r="G101" s="25" t="str">
        <f t="shared" si="3"/>
        <v/>
      </c>
      <c r="H101" s="18"/>
    </row>
    <row r="102" spans="2:8" hidden="1" x14ac:dyDescent="0.6">
      <c r="B102" s="63"/>
      <c r="C102" s="14"/>
      <c r="D102" s="15"/>
      <c r="E102" s="15"/>
      <c r="F102" s="69"/>
      <c r="G102" s="25" t="str">
        <f t="shared" si="3"/>
        <v/>
      </c>
      <c r="H102" s="18"/>
    </row>
    <row r="103" spans="2:8" hidden="1" x14ac:dyDescent="0.6">
      <c r="B103" s="50" t="s">
        <v>2658</v>
      </c>
      <c r="C103" s="14" t="s">
        <v>2659</v>
      </c>
      <c r="D103" s="22" t="s">
        <v>62</v>
      </c>
      <c r="E103" s="15"/>
      <c r="F103" s="72"/>
      <c r="G103" s="25">
        <f t="shared" si="3"/>
        <v>0</v>
      </c>
      <c r="H103" s="18"/>
    </row>
    <row r="104" spans="2:8" hidden="1" x14ac:dyDescent="0.6">
      <c r="B104" s="50"/>
      <c r="C104" s="14"/>
      <c r="D104" s="22"/>
      <c r="E104" s="15"/>
      <c r="F104" s="72"/>
      <c r="G104" s="25"/>
      <c r="H104" s="18"/>
    </row>
    <row r="105" spans="2:8" ht="26" hidden="1" x14ac:dyDescent="0.6">
      <c r="B105" s="50" t="s">
        <v>2660</v>
      </c>
      <c r="C105" s="14" t="s">
        <v>2661</v>
      </c>
      <c r="D105" s="22"/>
      <c r="E105" s="66"/>
      <c r="F105" s="69"/>
      <c r="G105" s="25" t="str">
        <f>IF(D105="","",E105*F105)</f>
        <v/>
      </c>
      <c r="H105" s="18"/>
    </row>
    <row r="106" spans="2:8" hidden="1" x14ac:dyDescent="0.6">
      <c r="B106" s="63"/>
      <c r="C106" s="14"/>
      <c r="D106" s="15"/>
      <c r="E106" s="15"/>
      <c r="F106" s="69"/>
      <c r="G106" s="25" t="str">
        <f>IF(D106="","",E106*F106)</f>
        <v/>
      </c>
      <c r="H106" s="18"/>
    </row>
    <row r="107" spans="2:8" hidden="1" x14ac:dyDescent="0.6">
      <c r="B107" s="50" t="s">
        <v>2662</v>
      </c>
      <c r="C107" s="153" t="s">
        <v>2663</v>
      </c>
      <c r="D107" s="22" t="s">
        <v>62</v>
      </c>
      <c r="E107" s="66"/>
      <c r="F107" s="69"/>
      <c r="G107" s="25">
        <f>IF(D107="","",E107*F107)</f>
        <v>0</v>
      </c>
      <c r="H107" s="18"/>
    </row>
    <row r="108" spans="2:8" hidden="1" x14ac:dyDescent="0.6">
      <c r="B108" s="63"/>
      <c r="C108" s="14"/>
      <c r="D108" s="15"/>
      <c r="E108" s="15"/>
      <c r="F108" s="69"/>
      <c r="G108" s="25"/>
      <c r="H108" s="18"/>
    </row>
    <row r="109" spans="2:8" hidden="1" x14ac:dyDescent="0.6">
      <c r="B109" s="50" t="s">
        <v>2664</v>
      </c>
      <c r="C109" s="14" t="s">
        <v>2665</v>
      </c>
      <c r="D109" s="22" t="s">
        <v>62</v>
      </c>
      <c r="E109" s="66"/>
      <c r="F109" s="69"/>
      <c r="G109" s="25">
        <f>IF(D109="","",E109*F109)</f>
        <v>0</v>
      </c>
      <c r="H109" s="68"/>
    </row>
    <row r="110" spans="2:8" hidden="1" x14ac:dyDescent="0.6">
      <c r="B110" s="63"/>
      <c r="C110" s="14"/>
      <c r="D110" s="15"/>
      <c r="E110" s="15"/>
      <c r="F110" s="69"/>
      <c r="G110" s="25" t="str">
        <f>IF(D110="","",E110*F110)</f>
        <v/>
      </c>
      <c r="H110" s="18"/>
    </row>
    <row r="111" spans="2:8" ht="26" hidden="1" x14ac:dyDescent="0.6">
      <c r="B111" s="63" t="s">
        <v>2666</v>
      </c>
      <c r="C111" s="153" t="s">
        <v>2667</v>
      </c>
      <c r="D111" s="15" t="s">
        <v>62</v>
      </c>
      <c r="E111" s="15"/>
      <c r="F111" s="69"/>
      <c r="G111" s="25" t="s">
        <v>154</v>
      </c>
      <c r="H111" s="18"/>
    </row>
    <row r="112" spans="2:8" x14ac:dyDescent="0.6">
      <c r="B112" s="63"/>
      <c r="C112" s="153"/>
      <c r="D112" s="15"/>
      <c r="E112" s="15"/>
      <c r="F112" s="69"/>
      <c r="G112" s="25"/>
      <c r="H112" s="18"/>
    </row>
    <row r="113" spans="2:8" x14ac:dyDescent="0.6">
      <c r="B113" s="63"/>
      <c r="C113" s="153"/>
      <c r="D113" s="15"/>
      <c r="E113" s="15"/>
      <c r="F113" s="69"/>
      <c r="G113" s="25"/>
      <c r="H113" s="18"/>
    </row>
    <row r="114" spans="2:8" x14ac:dyDescent="0.6">
      <c r="B114" s="63"/>
      <c r="C114" s="153"/>
      <c r="D114" s="15"/>
      <c r="E114" s="15"/>
      <c r="F114" s="69"/>
      <c r="G114" s="25"/>
      <c r="H114" s="18"/>
    </row>
    <row r="115" spans="2:8" x14ac:dyDescent="0.6">
      <c r="B115" s="63"/>
      <c r="C115" s="153"/>
      <c r="D115" s="15"/>
      <c r="E115" s="15"/>
      <c r="F115" s="69"/>
      <c r="G115" s="25"/>
      <c r="H115" s="18"/>
    </row>
    <row r="116" spans="2:8" x14ac:dyDescent="0.6">
      <c r="B116" s="63"/>
      <c r="C116" s="153"/>
      <c r="D116" s="15"/>
      <c r="E116" s="15"/>
      <c r="F116" s="69"/>
      <c r="G116" s="25"/>
      <c r="H116" s="18"/>
    </row>
    <row r="117" spans="2:8" x14ac:dyDescent="0.6">
      <c r="B117" s="63"/>
      <c r="C117" s="153"/>
      <c r="D117" s="15"/>
      <c r="E117" s="15"/>
      <c r="F117" s="69"/>
      <c r="G117" s="25"/>
      <c r="H117" s="18"/>
    </row>
    <row r="118" spans="2:8" x14ac:dyDescent="0.6">
      <c r="B118" s="63"/>
      <c r="C118" s="153"/>
      <c r="D118" s="15"/>
      <c r="E118" s="15"/>
      <c r="F118" s="69"/>
      <c r="G118" s="25"/>
      <c r="H118" s="18"/>
    </row>
    <row r="119" spans="2:8" x14ac:dyDescent="0.6">
      <c r="B119" s="63"/>
      <c r="C119" s="153"/>
      <c r="D119" s="15"/>
      <c r="E119" s="15"/>
      <c r="F119" s="69"/>
      <c r="G119" s="25"/>
      <c r="H119" s="18"/>
    </row>
    <row r="120" spans="2:8" x14ac:dyDescent="0.6">
      <c r="B120" s="63"/>
      <c r="C120" s="153"/>
      <c r="D120" s="15"/>
      <c r="E120" s="15"/>
      <c r="F120" s="69"/>
      <c r="G120" s="25"/>
      <c r="H120" s="18"/>
    </row>
    <row r="121" spans="2:8" x14ac:dyDescent="0.6">
      <c r="B121" s="63"/>
      <c r="C121" s="153"/>
      <c r="D121" s="15"/>
      <c r="E121" s="15"/>
      <c r="F121" s="69"/>
      <c r="G121" s="25"/>
      <c r="H121" s="18"/>
    </row>
    <row r="122" spans="2:8" x14ac:dyDescent="0.6">
      <c r="B122" s="63"/>
      <c r="C122" s="153"/>
      <c r="D122" s="15"/>
      <c r="E122" s="15"/>
      <c r="F122" s="69"/>
      <c r="G122" s="25"/>
      <c r="H122" s="18"/>
    </row>
    <row r="123" spans="2:8" x14ac:dyDescent="0.6">
      <c r="B123" s="63"/>
      <c r="C123" s="153"/>
      <c r="D123" s="15"/>
      <c r="E123" s="15"/>
      <c r="F123" s="69"/>
      <c r="G123" s="25"/>
      <c r="H123" s="18"/>
    </row>
    <row r="124" spans="2:8" x14ac:dyDescent="0.6">
      <c r="B124" s="63"/>
      <c r="C124" s="153"/>
      <c r="D124" s="15"/>
      <c r="E124" s="15"/>
      <c r="F124" s="69"/>
      <c r="G124" s="25"/>
      <c r="H124" s="18"/>
    </row>
    <row r="125" spans="2:8" s="28" customFormat="1" ht="19.5" customHeight="1" x14ac:dyDescent="0.6">
      <c r="B125" s="154" t="str">
        <f>$B$10</f>
        <v>C11.4</v>
      </c>
      <c r="C125" s="30" t="s">
        <v>78</v>
      </c>
      <c r="D125" s="31"/>
      <c r="E125" s="32"/>
      <c r="F125" s="31"/>
      <c r="G125" s="33">
        <f>SUM(G69:G124)</f>
        <v>0</v>
      </c>
      <c r="H125" s="34"/>
    </row>
    <row r="126" spans="2:8" hidden="1" x14ac:dyDescent="0.6">
      <c r="B126" s="367" t="str">
        <f>Client1</f>
        <v>Province of KwaZulu-Natal</v>
      </c>
      <c r="C126" s="367"/>
      <c r="D126" s="367"/>
      <c r="E126" s="365" t="str">
        <f>"Contract No. "&amp;ContractNo</f>
        <v>Contract No. ZNB00904/00000/00/HOD/INF/21/T</v>
      </c>
      <c r="F126" s="365"/>
      <c r="G126" s="365"/>
    </row>
    <row r="127" spans="2:8" hidden="1" x14ac:dyDescent="0.6">
      <c r="B127" s="367" t="str">
        <f>Client2</f>
        <v>Department of Transport</v>
      </c>
      <c r="C127" s="367"/>
      <c r="D127" s="367"/>
      <c r="E127" s="365"/>
      <c r="F127" s="365"/>
      <c r="G127" s="365"/>
    </row>
    <row r="128" spans="2:8" hidden="1" x14ac:dyDescent="0.6">
      <c r="B128" s="368"/>
      <c r="C128" s="368"/>
      <c r="D128" s="368"/>
      <c r="E128" s="366"/>
      <c r="F128" s="366"/>
      <c r="G128" s="366"/>
    </row>
    <row r="129" spans="2:8" hidden="1" x14ac:dyDescent="0.6">
      <c r="B129" s="376" t="s">
        <v>8</v>
      </c>
      <c r="C129" s="377"/>
      <c r="D129" s="377"/>
      <c r="E129" s="377"/>
      <c r="F129" s="377"/>
      <c r="G129" s="378" t="str">
        <f>$G$4</f>
        <v>CHAPTER C11.4</v>
      </c>
      <c r="H129" s="6"/>
    </row>
    <row r="130" spans="2:8" hidden="1" x14ac:dyDescent="0.6">
      <c r="B130" s="369" t="str">
        <f>ContractDescription</f>
        <v>THE CONSTRUCTION OF THE LOVU RIVER PEDESTRIAN BRIDGE NO.3383 IN THE DURBAN REGION</v>
      </c>
      <c r="C130" s="370"/>
      <c r="D130" s="370"/>
      <c r="E130" s="370"/>
      <c r="F130" s="370"/>
      <c r="G130" s="365"/>
      <c r="H130" s="8"/>
    </row>
    <row r="131" spans="2:8" hidden="1" x14ac:dyDescent="0.6">
      <c r="B131" s="369"/>
      <c r="C131" s="370"/>
      <c r="D131" s="370"/>
      <c r="E131" s="370"/>
      <c r="F131" s="370"/>
      <c r="G131" s="365"/>
      <c r="H131" s="8"/>
    </row>
    <row r="132" spans="2:8" hidden="1" x14ac:dyDescent="0.6">
      <c r="B132" s="371"/>
      <c r="C132" s="372"/>
      <c r="D132" s="372"/>
      <c r="E132" s="372"/>
      <c r="F132" s="372"/>
      <c r="G132" s="366"/>
      <c r="H132" s="8"/>
    </row>
    <row r="133" spans="2:8" s="9" customFormat="1" ht="24.95" hidden="1" customHeight="1" x14ac:dyDescent="0.6">
      <c r="B133" s="79" t="s">
        <v>9</v>
      </c>
      <c r="C133" s="11" t="s">
        <v>10</v>
      </c>
      <c r="D133" s="11" t="s">
        <v>11</v>
      </c>
      <c r="E133" s="11" t="s">
        <v>12</v>
      </c>
      <c r="F133" s="11" t="s">
        <v>13</v>
      </c>
      <c r="G133" s="11" t="s">
        <v>14</v>
      </c>
      <c r="H133" s="12"/>
    </row>
    <row r="134" spans="2:8" s="28" customFormat="1" ht="19.5" hidden="1" customHeight="1" x14ac:dyDescent="0.6">
      <c r="B134" s="85"/>
      <c r="C134" s="30" t="s">
        <v>79</v>
      </c>
      <c r="D134" s="31"/>
      <c r="E134" s="32"/>
      <c r="F134" s="31"/>
      <c r="G134" s="33">
        <f>G125</f>
        <v>0</v>
      </c>
      <c r="H134" s="34"/>
    </row>
    <row r="135" spans="2:8" hidden="1" x14ac:dyDescent="0.6">
      <c r="B135" s="63"/>
      <c r="C135" s="153"/>
      <c r="D135" s="15"/>
      <c r="E135" s="15"/>
      <c r="F135" s="69"/>
      <c r="G135" s="25"/>
      <c r="H135" s="18"/>
    </row>
    <row r="136" spans="2:8" ht="26" hidden="1" x14ac:dyDescent="0.6">
      <c r="B136" s="63" t="s">
        <v>2668</v>
      </c>
      <c r="C136" s="153" t="s">
        <v>2669</v>
      </c>
      <c r="D136" s="15"/>
      <c r="E136" s="15"/>
      <c r="F136" s="69"/>
      <c r="G136" s="25"/>
      <c r="H136" s="18"/>
    </row>
    <row r="137" spans="2:8" hidden="1" x14ac:dyDescent="0.6">
      <c r="B137" s="63"/>
      <c r="C137" s="153"/>
      <c r="D137" s="15"/>
      <c r="E137" s="15"/>
      <c r="F137" s="69"/>
      <c r="G137" s="25"/>
      <c r="H137" s="18"/>
    </row>
    <row r="138" spans="2:8" hidden="1" x14ac:dyDescent="0.6">
      <c r="B138" s="50" t="s">
        <v>2670</v>
      </c>
      <c r="C138" s="153" t="s">
        <v>2671</v>
      </c>
      <c r="D138" s="22" t="s">
        <v>90</v>
      </c>
      <c r="E138" s="66"/>
      <c r="F138" s="69"/>
      <c r="G138" s="25">
        <f t="shared" ref="G138:G150" si="4">IF(D138="","",E138*F138)</f>
        <v>0</v>
      </c>
      <c r="H138" s="73"/>
    </row>
    <row r="139" spans="2:8" hidden="1" x14ac:dyDescent="0.6">
      <c r="B139" s="50"/>
      <c r="C139" s="14"/>
      <c r="D139" s="15"/>
      <c r="E139" s="15"/>
      <c r="F139" s="16"/>
      <c r="G139" s="17" t="str">
        <f t="shared" si="4"/>
        <v/>
      </c>
      <c r="H139" s="18"/>
    </row>
    <row r="140" spans="2:8" hidden="1" x14ac:dyDescent="0.6">
      <c r="B140" s="50" t="s">
        <v>2672</v>
      </c>
      <c r="C140" s="14" t="s">
        <v>2673</v>
      </c>
      <c r="D140" s="15" t="s">
        <v>90</v>
      </c>
      <c r="E140" s="15"/>
      <c r="F140" s="16"/>
      <c r="G140" s="17">
        <f t="shared" si="4"/>
        <v>0</v>
      </c>
      <c r="H140" s="18"/>
    </row>
    <row r="141" spans="2:8" hidden="1" x14ac:dyDescent="0.6">
      <c r="B141" s="50"/>
      <c r="C141" s="14"/>
      <c r="D141" s="15"/>
      <c r="E141" s="15"/>
      <c r="F141" s="16"/>
      <c r="G141" s="17" t="str">
        <f t="shared" si="4"/>
        <v/>
      </c>
      <c r="H141" s="18"/>
    </row>
    <row r="142" spans="2:8" hidden="1" x14ac:dyDescent="0.6">
      <c r="B142" s="63" t="s">
        <v>2600</v>
      </c>
      <c r="C142" s="53" t="s">
        <v>2674</v>
      </c>
      <c r="D142" s="15" t="s">
        <v>90</v>
      </c>
      <c r="E142" s="15"/>
      <c r="F142" s="16"/>
      <c r="G142" s="17">
        <f t="shared" si="4"/>
        <v>0</v>
      </c>
      <c r="H142" s="18"/>
    </row>
    <row r="143" spans="2:8" hidden="1" x14ac:dyDescent="0.6">
      <c r="B143" s="63"/>
      <c r="C143" s="14"/>
      <c r="D143" s="15"/>
      <c r="E143" s="15"/>
      <c r="F143" s="16"/>
      <c r="G143" s="17" t="str">
        <f t="shared" si="4"/>
        <v/>
      </c>
      <c r="H143" s="18"/>
    </row>
    <row r="144" spans="2:8" hidden="1" x14ac:dyDescent="0.6">
      <c r="B144" s="50" t="s">
        <v>2675</v>
      </c>
      <c r="C144" s="14" t="s">
        <v>2676</v>
      </c>
      <c r="D144" s="22" t="s">
        <v>90</v>
      </c>
      <c r="E144" s="23"/>
      <c r="F144" s="24"/>
      <c r="G144" s="25">
        <f t="shared" si="4"/>
        <v>0</v>
      </c>
      <c r="H144" s="62"/>
    </row>
    <row r="145" spans="2:8" hidden="1" x14ac:dyDescent="0.6">
      <c r="B145" s="63"/>
      <c r="C145" s="14"/>
      <c r="D145" s="15"/>
      <c r="E145" s="26"/>
      <c r="F145" s="16"/>
      <c r="G145" s="25" t="str">
        <f t="shared" si="4"/>
        <v/>
      </c>
      <c r="H145" s="18"/>
    </row>
    <row r="146" spans="2:8" hidden="1" x14ac:dyDescent="0.6">
      <c r="B146" s="50" t="s">
        <v>2677</v>
      </c>
      <c r="C146" s="14" t="s">
        <v>2678</v>
      </c>
      <c r="D146" s="22" t="s">
        <v>90</v>
      </c>
      <c r="E146" s="26"/>
      <c r="F146" s="64"/>
      <c r="G146" s="25">
        <f t="shared" si="4"/>
        <v>0</v>
      </c>
      <c r="H146" s="18"/>
    </row>
    <row r="147" spans="2:8" hidden="1" x14ac:dyDescent="0.6">
      <c r="B147" s="63"/>
      <c r="C147" s="14"/>
      <c r="D147" s="15"/>
      <c r="E147" s="26"/>
      <c r="F147" s="16"/>
      <c r="G147" s="25" t="str">
        <f t="shared" si="4"/>
        <v/>
      </c>
      <c r="H147" s="65"/>
    </row>
    <row r="148" spans="2:8" hidden="1" x14ac:dyDescent="0.6">
      <c r="B148" s="50" t="s">
        <v>2679</v>
      </c>
      <c r="C148" s="153" t="s">
        <v>2680</v>
      </c>
      <c r="D148" s="22" t="s">
        <v>90</v>
      </c>
      <c r="E148" s="26"/>
      <c r="F148" s="67"/>
      <c r="G148" s="25">
        <f t="shared" si="4"/>
        <v>0</v>
      </c>
      <c r="H148" s="68"/>
    </row>
    <row r="149" spans="2:8" hidden="1" x14ac:dyDescent="0.6">
      <c r="B149" s="63"/>
      <c r="C149" s="152"/>
      <c r="D149" s="66"/>
      <c r="E149" s="26"/>
      <c r="F149" s="67"/>
      <c r="G149" s="25" t="str">
        <f t="shared" si="4"/>
        <v/>
      </c>
      <c r="H149" s="68"/>
    </row>
    <row r="150" spans="2:8" ht="39" hidden="1" x14ac:dyDescent="0.6">
      <c r="B150" s="50" t="s">
        <v>2681</v>
      </c>
      <c r="C150" s="14" t="s">
        <v>2682</v>
      </c>
      <c r="D150" s="22" t="s">
        <v>90</v>
      </c>
      <c r="E150" s="26"/>
      <c r="F150" s="69"/>
      <c r="G150" s="25">
        <f t="shared" si="4"/>
        <v>0</v>
      </c>
      <c r="H150" s="68"/>
    </row>
    <row r="151" spans="2:8" hidden="1" x14ac:dyDescent="0.6">
      <c r="B151" s="50"/>
      <c r="C151" s="153"/>
      <c r="D151" s="22"/>
      <c r="E151" s="26"/>
      <c r="F151" s="69"/>
      <c r="G151" s="25"/>
      <c r="H151" s="68"/>
    </row>
    <row r="152" spans="2:8" ht="26" hidden="1" x14ac:dyDescent="0.6">
      <c r="B152" s="50" t="s">
        <v>2683</v>
      </c>
      <c r="C152" s="153" t="s">
        <v>2684</v>
      </c>
      <c r="D152" s="22"/>
      <c r="E152" s="26"/>
      <c r="F152" s="69"/>
      <c r="G152" s="25"/>
      <c r="H152" s="68"/>
    </row>
    <row r="153" spans="2:8" hidden="1" x14ac:dyDescent="0.6">
      <c r="B153" s="63"/>
      <c r="C153" s="152"/>
      <c r="D153" s="66"/>
      <c r="E153" s="26"/>
      <c r="F153" s="67"/>
      <c r="G153" s="25" t="str">
        <f t="shared" ref="G153:G172" si="5">IF(D153="","",E153*F153)</f>
        <v/>
      </c>
      <c r="H153" s="68"/>
    </row>
    <row r="154" spans="2:8" hidden="1" x14ac:dyDescent="0.6">
      <c r="B154" s="50" t="s">
        <v>2685</v>
      </c>
      <c r="C154" s="14" t="s">
        <v>2686</v>
      </c>
      <c r="D154" s="22" t="s">
        <v>90</v>
      </c>
      <c r="E154" s="26"/>
      <c r="F154" s="64"/>
      <c r="G154" s="25">
        <f t="shared" si="5"/>
        <v>0</v>
      </c>
      <c r="H154" s="68"/>
    </row>
    <row r="155" spans="2:8" hidden="1" x14ac:dyDescent="0.6">
      <c r="B155" s="63"/>
      <c r="C155" s="14"/>
      <c r="D155" s="15"/>
      <c r="E155" s="26"/>
      <c r="F155" s="67"/>
      <c r="G155" s="25" t="str">
        <f t="shared" si="5"/>
        <v/>
      </c>
      <c r="H155" s="68"/>
    </row>
    <row r="156" spans="2:8" hidden="1" x14ac:dyDescent="0.6">
      <c r="B156" s="50" t="s">
        <v>2687</v>
      </c>
      <c r="C156" s="153" t="s">
        <v>2688</v>
      </c>
      <c r="D156" s="22" t="s">
        <v>90</v>
      </c>
      <c r="E156" s="26"/>
      <c r="F156" s="16"/>
      <c r="G156" s="25">
        <f t="shared" si="5"/>
        <v>0</v>
      </c>
      <c r="H156" s="18"/>
    </row>
    <row r="157" spans="2:8" hidden="1" x14ac:dyDescent="0.6">
      <c r="B157" s="63"/>
      <c r="C157" s="14"/>
      <c r="D157" s="15"/>
      <c r="E157" s="26"/>
      <c r="F157" s="16"/>
      <c r="G157" s="25" t="str">
        <f t="shared" si="5"/>
        <v/>
      </c>
      <c r="H157" s="18"/>
    </row>
    <row r="158" spans="2:8" hidden="1" x14ac:dyDescent="0.6">
      <c r="B158" s="50" t="s">
        <v>2689</v>
      </c>
      <c r="C158" s="14" t="s">
        <v>2690</v>
      </c>
      <c r="D158" s="22" t="s">
        <v>90</v>
      </c>
      <c r="E158" s="26"/>
      <c r="F158" s="69"/>
      <c r="G158" s="25">
        <f t="shared" si="5"/>
        <v>0</v>
      </c>
      <c r="H158" s="62"/>
    </row>
    <row r="159" spans="2:8" hidden="1" x14ac:dyDescent="0.6">
      <c r="B159" s="63"/>
      <c r="C159" s="14"/>
      <c r="D159" s="15"/>
      <c r="E159" s="26"/>
      <c r="F159" s="69"/>
      <c r="G159" s="25" t="str">
        <f t="shared" si="5"/>
        <v/>
      </c>
      <c r="H159" s="18"/>
    </row>
    <row r="160" spans="2:8" hidden="1" x14ac:dyDescent="0.6">
      <c r="B160" s="50" t="s">
        <v>2691</v>
      </c>
      <c r="C160" s="14" t="s">
        <v>2649</v>
      </c>
      <c r="D160" s="22" t="s">
        <v>90</v>
      </c>
      <c r="E160" s="26"/>
      <c r="F160" s="64"/>
      <c r="G160" s="25">
        <f t="shared" si="5"/>
        <v>0</v>
      </c>
      <c r="H160" s="18"/>
    </row>
    <row r="161" spans="2:8" hidden="1" x14ac:dyDescent="0.6">
      <c r="B161" s="63"/>
      <c r="C161" s="14"/>
      <c r="D161" s="15"/>
      <c r="E161" s="26"/>
      <c r="F161" s="27"/>
      <c r="G161" s="25" t="str">
        <f t="shared" si="5"/>
        <v/>
      </c>
      <c r="H161" s="18"/>
    </row>
    <row r="162" spans="2:8" hidden="1" x14ac:dyDescent="0.6">
      <c r="B162" s="50" t="s">
        <v>2692</v>
      </c>
      <c r="C162" s="14" t="s">
        <v>2693</v>
      </c>
      <c r="D162" s="22" t="s">
        <v>90</v>
      </c>
      <c r="E162" s="26"/>
      <c r="F162" s="27"/>
      <c r="G162" s="25">
        <f t="shared" si="5"/>
        <v>0</v>
      </c>
      <c r="H162" s="18"/>
    </row>
    <row r="163" spans="2:8" hidden="1" x14ac:dyDescent="0.6">
      <c r="B163" s="63"/>
      <c r="C163" s="14"/>
      <c r="D163" s="15"/>
      <c r="E163" s="26"/>
      <c r="F163" s="27"/>
      <c r="G163" s="25" t="str">
        <f t="shared" si="5"/>
        <v/>
      </c>
      <c r="H163" s="18"/>
    </row>
    <row r="164" spans="2:8" ht="26" hidden="1" x14ac:dyDescent="0.6">
      <c r="B164" s="50" t="s">
        <v>2694</v>
      </c>
      <c r="C164" s="153" t="s">
        <v>2695</v>
      </c>
      <c r="D164" s="22" t="s">
        <v>90</v>
      </c>
      <c r="E164" s="26"/>
      <c r="F164" s="69"/>
      <c r="G164" s="25">
        <f t="shared" si="5"/>
        <v>0</v>
      </c>
      <c r="H164" s="62"/>
    </row>
    <row r="165" spans="2:8" hidden="1" x14ac:dyDescent="0.6">
      <c r="B165" s="63"/>
      <c r="C165" s="14"/>
      <c r="D165" s="15"/>
      <c r="E165" s="26"/>
      <c r="F165" s="27"/>
      <c r="G165" s="25" t="str">
        <f t="shared" si="5"/>
        <v/>
      </c>
      <c r="H165" s="18"/>
    </row>
    <row r="166" spans="2:8" ht="26" hidden="1" x14ac:dyDescent="0.6">
      <c r="B166" s="50" t="s">
        <v>2696</v>
      </c>
      <c r="C166" s="14" t="s">
        <v>2697</v>
      </c>
      <c r="D166" s="22" t="s">
        <v>90</v>
      </c>
      <c r="E166" s="26"/>
      <c r="F166" s="64"/>
      <c r="G166" s="25">
        <f t="shared" si="5"/>
        <v>0</v>
      </c>
      <c r="H166" s="18"/>
    </row>
    <row r="167" spans="2:8" hidden="1" x14ac:dyDescent="0.6">
      <c r="B167" s="63"/>
      <c r="C167" s="92"/>
      <c r="D167" s="15"/>
      <c r="E167" s="15"/>
      <c r="F167" s="16"/>
      <c r="G167" s="25" t="str">
        <f t="shared" si="5"/>
        <v/>
      </c>
      <c r="H167" s="18"/>
    </row>
    <row r="168" spans="2:8" hidden="1" x14ac:dyDescent="0.6">
      <c r="B168" s="50" t="s">
        <v>2698</v>
      </c>
      <c r="C168" s="14" t="s">
        <v>2699</v>
      </c>
      <c r="D168" s="22" t="s">
        <v>90</v>
      </c>
      <c r="E168" s="15"/>
      <c r="F168" s="69"/>
      <c r="G168" s="25">
        <f t="shared" si="5"/>
        <v>0</v>
      </c>
      <c r="H168" s="18"/>
    </row>
    <row r="169" spans="2:8" hidden="1" x14ac:dyDescent="0.6">
      <c r="B169" s="63"/>
      <c r="C169" s="14"/>
      <c r="D169" s="15"/>
      <c r="E169" s="15"/>
      <c r="F169" s="69"/>
      <c r="G169" s="25" t="str">
        <f t="shared" si="5"/>
        <v/>
      </c>
      <c r="H169" s="18"/>
    </row>
    <row r="170" spans="2:8" ht="26" hidden="1" x14ac:dyDescent="0.6">
      <c r="B170" s="157" t="s">
        <v>2700</v>
      </c>
      <c r="C170" s="153" t="s">
        <v>2701</v>
      </c>
      <c r="D170" s="22" t="s">
        <v>90</v>
      </c>
      <c r="E170" s="15"/>
      <c r="F170" s="69"/>
      <c r="G170" s="25">
        <f t="shared" si="5"/>
        <v>0</v>
      </c>
      <c r="H170" s="18"/>
    </row>
    <row r="171" spans="2:8" hidden="1" x14ac:dyDescent="0.6">
      <c r="B171" s="63"/>
      <c r="C171" s="14"/>
      <c r="D171" s="15"/>
      <c r="E171" s="15"/>
      <c r="F171" s="69"/>
      <c r="G171" s="25" t="str">
        <f t="shared" si="5"/>
        <v/>
      </c>
      <c r="H171" s="18"/>
    </row>
    <row r="172" spans="2:8" hidden="1" x14ac:dyDescent="0.6">
      <c r="B172" s="50" t="s">
        <v>2702</v>
      </c>
      <c r="C172" s="14" t="s">
        <v>2703</v>
      </c>
      <c r="D172" s="22" t="s">
        <v>90</v>
      </c>
      <c r="E172" s="15"/>
      <c r="F172" s="72"/>
      <c r="G172" s="25">
        <f t="shared" si="5"/>
        <v>0</v>
      </c>
      <c r="H172" s="18"/>
    </row>
    <row r="173" spans="2:8" hidden="1" x14ac:dyDescent="0.6">
      <c r="B173" s="50"/>
      <c r="C173" s="14"/>
      <c r="D173" s="22"/>
      <c r="E173" s="15"/>
      <c r="F173" s="72"/>
      <c r="G173" s="25"/>
      <c r="H173" s="18"/>
    </row>
    <row r="174" spans="2:8" ht="26" hidden="1" x14ac:dyDescent="0.6">
      <c r="B174" s="50" t="s">
        <v>2704</v>
      </c>
      <c r="C174" s="14" t="s">
        <v>2705</v>
      </c>
      <c r="D174" s="22" t="s">
        <v>90</v>
      </c>
      <c r="E174" s="66"/>
      <c r="F174" s="69"/>
      <c r="G174" s="25">
        <f>IF(D174="","",E174*F174)</f>
        <v>0</v>
      </c>
      <c r="H174" s="18"/>
    </row>
    <row r="175" spans="2:8" hidden="1" x14ac:dyDescent="0.6">
      <c r="B175" s="63"/>
      <c r="C175" s="14"/>
      <c r="D175" s="15"/>
      <c r="E175" s="15"/>
      <c r="F175" s="69"/>
      <c r="G175" s="25" t="str">
        <f>IF(D175="","",E175*F175)</f>
        <v/>
      </c>
      <c r="H175" s="18"/>
    </row>
    <row r="176" spans="2:8" hidden="1" x14ac:dyDescent="0.6">
      <c r="B176" s="50" t="s">
        <v>2706</v>
      </c>
      <c r="C176" s="153" t="s">
        <v>2707</v>
      </c>
      <c r="D176" s="22"/>
      <c r="E176" s="66"/>
      <c r="F176" s="69"/>
      <c r="G176" s="25" t="str">
        <f>IF(D176="","",E176*F176)</f>
        <v/>
      </c>
      <c r="H176" s="18"/>
    </row>
    <row r="177" spans="2:8" hidden="1" x14ac:dyDescent="0.6">
      <c r="B177" s="63"/>
      <c r="C177" s="14"/>
      <c r="D177" s="15"/>
      <c r="E177" s="15"/>
      <c r="F177" s="69"/>
      <c r="G177" s="25"/>
      <c r="H177" s="18"/>
    </row>
    <row r="178" spans="2:8" hidden="1" x14ac:dyDescent="0.6">
      <c r="B178" s="50" t="s">
        <v>2708</v>
      </c>
      <c r="C178" s="14" t="s">
        <v>2709</v>
      </c>
      <c r="D178" s="22" t="s">
        <v>62</v>
      </c>
      <c r="E178" s="66"/>
      <c r="F178" s="69"/>
      <c r="G178" s="25">
        <f>IF(D178="","",E178*F178)</f>
        <v>0</v>
      </c>
      <c r="H178" s="68"/>
    </row>
    <row r="179" spans="2:8" hidden="1" x14ac:dyDescent="0.6">
      <c r="B179" s="63"/>
      <c r="C179" s="14"/>
      <c r="D179" s="15"/>
      <c r="E179" s="15"/>
      <c r="F179" s="69"/>
      <c r="G179" s="25" t="str">
        <f>IF(D179="","",E179*F179)</f>
        <v/>
      </c>
      <c r="H179" s="18"/>
    </row>
    <row r="180" spans="2:8" hidden="1" x14ac:dyDescent="0.6">
      <c r="B180" s="63" t="s">
        <v>2710</v>
      </c>
      <c r="C180" s="152" t="s">
        <v>2678</v>
      </c>
      <c r="D180" s="15" t="s">
        <v>62</v>
      </c>
      <c r="E180" s="15"/>
      <c r="F180" s="69"/>
      <c r="G180" s="25" t="s">
        <v>154</v>
      </c>
      <c r="H180" s="18"/>
    </row>
    <row r="181" spans="2:8" hidden="1" x14ac:dyDescent="0.6">
      <c r="B181" s="63"/>
      <c r="C181" s="153"/>
      <c r="D181" s="15"/>
      <c r="E181" s="15"/>
      <c r="F181" s="69"/>
      <c r="G181" s="25"/>
      <c r="H181" s="18"/>
    </row>
    <row r="182" spans="2:8" hidden="1" x14ac:dyDescent="0.6">
      <c r="B182" s="63" t="s">
        <v>2711</v>
      </c>
      <c r="C182" s="153" t="s">
        <v>2680</v>
      </c>
      <c r="D182" s="15" t="s">
        <v>62</v>
      </c>
      <c r="E182" s="15"/>
      <c r="F182" s="69"/>
      <c r="G182" s="25">
        <f>IF(D182="","",E182*F182)</f>
        <v>0</v>
      </c>
      <c r="H182" s="18"/>
    </row>
    <row r="183" spans="2:8" hidden="1" x14ac:dyDescent="0.6">
      <c r="B183" s="50"/>
      <c r="C183" s="153"/>
      <c r="D183" s="22"/>
      <c r="E183" s="66"/>
      <c r="F183" s="69"/>
      <c r="G183" s="25"/>
      <c r="H183" s="73"/>
    </row>
    <row r="184" spans="2:8" hidden="1" x14ac:dyDescent="0.6">
      <c r="B184" s="50"/>
      <c r="C184" s="14"/>
      <c r="D184" s="15"/>
      <c r="E184" s="15"/>
      <c r="F184" s="16"/>
      <c r="G184" s="17"/>
      <c r="H184" s="18"/>
    </row>
    <row r="185" spans="2:8" hidden="1" x14ac:dyDescent="0.6">
      <c r="B185" s="63"/>
      <c r="C185" s="14"/>
      <c r="D185" s="15"/>
      <c r="E185" s="15"/>
      <c r="F185" s="16"/>
      <c r="G185" s="17"/>
      <c r="H185" s="18"/>
    </row>
    <row r="186" spans="2:8" hidden="1" x14ac:dyDescent="0.6">
      <c r="B186" s="50"/>
      <c r="C186" s="14"/>
      <c r="D186" s="22"/>
      <c r="E186" s="23"/>
      <c r="F186" s="24"/>
      <c r="G186" s="25"/>
      <c r="H186" s="62"/>
    </row>
    <row r="187" spans="2:8" hidden="1" x14ac:dyDescent="0.6">
      <c r="B187" s="63"/>
      <c r="C187" s="14"/>
      <c r="D187" s="15"/>
      <c r="E187" s="26"/>
      <c r="F187" s="16"/>
      <c r="G187" s="25"/>
      <c r="H187" s="18"/>
    </row>
    <row r="188" spans="2:8" hidden="1" x14ac:dyDescent="0.6">
      <c r="B188" s="77"/>
      <c r="C188" s="20"/>
      <c r="D188" s="51"/>
      <c r="E188" s="26"/>
      <c r="F188" s="64"/>
      <c r="G188" s="25"/>
      <c r="H188" s="18"/>
    </row>
    <row r="189" spans="2:8" s="28" customFormat="1" ht="24.75" hidden="1" customHeight="1" x14ac:dyDescent="0.6">
      <c r="B189" s="93" t="str">
        <f>$B$10</f>
        <v>C11.4</v>
      </c>
      <c r="C189" s="30" t="s">
        <v>173</v>
      </c>
      <c r="D189" s="31"/>
      <c r="E189" s="32"/>
      <c r="F189" s="31"/>
      <c r="G189" s="33">
        <f>SUM(G134:G188)</f>
        <v>0</v>
      </c>
      <c r="H189" s="34"/>
    </row>
    <row r="190" spans="2:8" x14ac:dyDescent="0.6">
      <c r="B190" s="46"/>
      <c r="C190" s="20"/>
      <c r="D190" s="22"/>
      <c r="E190" s="26"/>
      <c r="F190" s="69"/>
      <c r="G190" s="25"/>
      <c r="H190" s="68"/>
    </row>
    <row r="191" spans="2:8" x14ac:dyDescent="0.6">
      <c r="B191" s="21"/>
      <c r="C191" s="153"/>
      <c r="D191" s="22"/>
      <c r="E191" s="26"/>
      <c r="F191" s="69"/>
      <c r="G191" s="25"/>
      <c r="H191" s="68"/>
    </row>
    <row r="192" spans="2:8" x14ac:dyDescent="0.6">
      <c r="B192" s="21"/>
      <c r="C192" s="153"/>
      <c r="D192" s="22"/>
      <c r="E192" s="26"/>
      <c r="F192" s="69"/>
      <c r="G192" s="25"/>
      <c r="H192" s="68"/>
    </row>
    <row r="193" spans="2:8" x14ac:dyDescent="0.6">
      <c r="B193" s="61"/>
      <c r="C193" s="152"/>
      <c r="D193" s="66"/>
      <c r="E193" s="26"/>
      <c r="F193" s="67"/>
      <c r="G193" s="25"/>
      <c r="H193" s="68"/>
    </row>
    <row r="194" spans="2:8" x14ac:dyDescent="0.6">
      <c r="B194" s="50"/>
      <c r="C194" s="14"/>
      <c r="D194" s="22"/>
      <c r="E194" s="26"/>
      <c r="F194" s="64"/>
      <c r="G194" s="25"/>
      <c r="H194" s="68"/>
    </row>
    <row r="195" spans="2:8" x14ac:dyDescent="0.6">
      <c r="B195" s="61"/>
      <c r="C195" s="14"/>
      <c r="D195" s="15"/>
      <c r="E195" s="26"/>
      <c r="F195" s="67"/>
      <c r="G195" s="25"/>
      <c r="H195" s="68"/>
    </row>
    <row r="196" spans="2:8" x14ac:dyDescent="0.6">
      <c r="B196" s="77"/>
      <c r="C196" s="356"/>
      <c r="D196" s="22"/>
      <c r="E196" s="26"/>
      <c r="F196" s="16"/>
      <c r="G196" s="25"/>
      <c r="H196" s="18"/>
    </row>
    <row r="197" spans="2:8" x14ac:dyDescent="0.6">
      <c r="B197" s="61"/>
      <c r="C197" s="14"/>
      <c r="D197" s="15"/>
      <c r="E197" s="26"/>
      <c r="F197" s="16"/>
      <c r="G197" s="25"/>
      <c r="H197" s="18"/>
    </row>
    <row r="198" spans="2:8" x14ac:dyDescent="0.6">
      <c r="B198" s="50"/>
      <c r="C198" s="14"/>
      <c r="D198" s="22"/>
      <c r="E198" s="26"/>
      <c r="F198" s="69"/>
      <c r="G198" s="25"/>
      <c r="H198" s="62"/>
    </row>
    <row r="199" spans="2:8" x14ac:dyDescent="0.6">
      <c r="B199" s="61"/>
      <c r="C199" s="14"/>
      <c r="D199" s="15"/>
      <c r="E199" s="26"/>
      <c r="F199" s="69"/>
      <c r="G199" s="25"/>
      <c r="H199" s="18"/>
    </row>
    <row r="200" spans="2:8" x14ac:dyDescent="0.6">
      <c r="B200" s="50"/>
      <c r="C200" s="14"/>
      <c r="D200" s="22"/>
      <c r="E200" s="26"/>
      <c r="F200" s="64"/>
      <c r="G200" s="25"/>
      <c r="H200" s="18"/>
    </row>
    <row r="201" spans="2:8" x14ac:dyDescent="0.6">
      <c r="B201" s="61"/>
      <c r="C201" s="14"/>
      <c r="D201" s="15"/>
      <c r="E201" s="26"/>
      <c r="F201" s="27"/>
      <c r="G201" s="25"/>
      <c r="H201" s="18"/>
    </row>
    <row r="202" spans="2:8" x14ac:dyDescent="0.6">
      <c r="B202" s="77"/>
      <c r="C202" s="20"/>
      <c r="D202" s="22"/>
      <c r="E202" s="26"/>
      <c r="F202" s="27"/>
      <c r="G202" s="25"/>
      <c r="H202" s="18"/>
    </row>
    <row r="203" spans="2:8" x14ac:dyDescent="0.6">
      <c r="B203" s="61"/>
      <c r="C203" s="14"/>
      <c r="D203" s="15"/>
      <c r="E203" s="26"/>
      <c r="F203" s="27"/>
      <c r="G203" s="25"/>
      <c r="H203" s="18"/>
    </row>
    <row r="204" spans="2:8" x14ac:dyDescent="0.6">
      <c r="B204" s="50"/>
      <c r="C204" s="153"/>
      <c r="D204" s="22"/>
      <c r="E204" s="26"/>
      <c r="F204" s="69"/>
      <c r="G204" s="25"/>
      <c r="H204" s="62"/>
    </row>
    <row r="205" spans="2:8" x14ac:dyDescent="0.6">
      <c r="B205" s="61"/>
      <c r="C205" s="14"/>
      <c r="D205" s="15"/>
      <c r="E205" s="26"/>
      <c r="F205" s="27"/>
      <c r="G205" s="25"/>
      <c r="H205" s="18"/>
    </row>
    <row r="206" spans="2:8" x14ac:dyDescent="0.6">
      <c r="B206" s="50"/>
      <c r="C206" s="14"/>
      <c r="D206" s="22"/>
      <c r="E206" s="26"/>
      <c r="F206" s="64"/>
      <c r="G206" s="25"/>
      <c r="H206" s="18"/>
    </row>
    <row r="207" spans="2:8" x14ac:dyDescent="0.6">
      <c r="B207" s="61"/>
      <c r="C207" s="92"/>
      <c r="D207" s="15"/>
      <c r="E207" s="15"/>
      <c r="F207" s="16"/>
      <c r="G207" s="25"/>
      <c r="H207" s="18"/>
    </row>
    <row r="208" spans="2:8" x14ac:dyDescent="0.6">
      <c r="B208" s="46"/>
      <c r="C208" s="20"/>
      <c r="D208" s="51"/>
      <c r="E208" s="15"/>
      <c r="F208" s="69"/>
      <c r="G208" s="25"/>
      <c r="H208" s="18"/>
    </row>
    <row r="209" spans="2:8" x14ac:dyDescent="0.6">
      <c r="B209" s="61"/>
      <c r="C209" s="14"/>
      <c r="D209" s="15"/>
      <c r="E209" s="15"/>
      <c r="F209" s="69"/>
      <c r="G209" s="25"/>
      <c r="H209" s="18"/>
    </row>
    <row r="210" spans="2:8" x14ac:dyDescent="0.6">
      <c r="B210" s="159"/>
      <c r="C210" s="356"/>
      <c r="D210" s="22"/>
      <c r="E210" s="15"/>
      <c r="F210" s="69"/>
      <c r="G210" s="25"/>
      <c r="H210" s="18"/>
    </row>
    <row r="211" spans="2:8" x14ac:dyDescent="0.6">
      <c r="B211" s="61"/>
      <c r="C211" s="14"/>
      <c r="D211" s="15"/>
      <c r="E211" s="15"/>
      <c r="F211" s="69"/>
      <c r="G211" s="25"/>
      <c r="H211" s="18"/>
    </row>
    <row r="212" spans="2:8" x14ac:dyDescent="0.6">
      <c r="B212" s="50"/>
      <c r="C212" s="14"/>
      <c r="D212" s="22"/>
      <c r="E212" s="15"/>
      <c r="F212" s="72"/>
      <c r="G212" s="25"/>
      <c r="H212" s="18"/>
    </row>
    <row r="213" spans="2:8" x14ac:dyDescent="0.6">
      <c r="B213" s="13"/>
      <c r="C213" s="14"/>
      <c r="D213" s="22"/>
      <c r="E213" s="15"/>
      <c r="F213" s="72"/>
      <c r="G213" s="25"/>
      <c r="H213" s="18"/>
    </row>
    <row r="214" spans="2:8" x14ac:dyDescent="0.6">
      <c r="B214" s="77"/>
      <c r="C214" s="20"/>
      <c r="D214" s="22"/>
      <c r="E214" s="66"/>
      <c r="F214" s="69"/>
      <c r="G214" s="25"/>
      <c r="H214" s="18"/>
    </row>
    <row r="215" spans="2:8" x14ac:dyDescent="0.6">
      <c r="B215" s="61"/>
      <c r="C215" s="14"/>
      <c r="D215" s="15"/>
      <c r="E215" s="15"/>
      <c r="F215" s="69"/>
      <c r="G215" s="25"/>
      <c r="H215" s="18"/>
    </row>
    <row r="216" spans="2:8" x14ac:dyDescent="0.6">
      <c r="B216" s="50"/>
      <c r="C216" s="153"/>
      <c r="D216" s="22"/>
      <c r="E216" s="66"/>
      <c r="F216" s="69"/>
      <c r="G216" s="25"/>
      <c r="H216" s="18"/>
    </row>
    <row r="217" spans="2:8" x14ac:dyDescent="0.6">
      <c r="B217" s="61"/>
      <c r="C217" s="14"/>
      <c r="D217" s="15"/>
      <c r="E217" s="15"/>
      <c r="F217" s="69"/>
      <c r="G217" s="25"/>
      <c r="H217" s="18"/>
    </row>
    <row r="218" spans="2:8" x14ac:dyDescent="0.6">
      <c r="B218" s="50"/>
      <c r="C218" s="14"/>
      <c r="D218" s="22"/>
      <c r="E218" s="66"/>
      <c r="F218" s="69"/>
      <c r="G218" s="25"/>
      <c r="H218" s="68"/>
    </row>
    <row r="219" spans="2:8" x14ac:dyDescent="0.6">
      <c r="B219" s="61"/>
      <c r="C219" s="14"/>
      <c r="D219" s="15"/>
      <c r="E219" s="15"/>
      <c r="F219" s="69"/>
      <c r="G219" s="25"/>
      <c r="H219" s="18"/>
    </row>
    <row r="220" spans="2:8" x14ac:dyDescent="0.6">
      <c r="B220" s="61"/>
      <c r="C220" s="153"/>
      <c r="D220" s="15"/>
      <c r="E220" s="15"/>
      <c r="F220" s="69"/>
      <c r="G220" s="25"/>
      <c r="H220" s="18"/>
    </row>
    <row r="221" spans="2:8" x14ac:dyDescent="0.6">
      <c r="B221" s="61"/>
      <c r="C221" s="153"/>
      <c r="D221" s="15"/>
      <c r="E221" s="15"/>
      <c r="F221" s="69"/>
      <c r="G221" s="25"/>
      <c r="H221" s="18"/>
    </row>
    <row r="222" spans="2:8" x14ac:dyDescent="0.6">
      <c r="B222" s="190"/>
      <c r="C222" s="356"/>
      <c r="D222" s="15"/>
      <c r="E222" s="15"/>
      <c r="F222" s="69"/>
      <c r="G222" s="25"/>
      <c r="H222" s="18"/>
    </row>
    <row r="223" spans="2:8" x14ac:dyDescent="0.6">
      <c r="B223" s="190"/>
      <c r="C223" s="356"/>
      <c r="D223" s="15"/>
      <c r="E223" s="15"/>
      <c r="F223" s="69"/>
      <c r="G223" s="25"/>
      <c r="H223" s="18"/>
    </row>
    <row r="224" spans="2:8" x14ac:dyDescent="0.6">
      <c r="B224" s="50"/>
      <c r="C224" s="153"/>
      <c r="D224" s="22"/>
      <c r="E224" s="66"/>
      <c r="F224" s="69"/>
      <c r="G224" s="25"/>
      <c r="H224" s="73"/>
    </row>
    <row r="225" spans="1:7" x14ac:dyDescent="0.6">
      <c r="A225" s="5"/>
      <c r="B225" s="29"/>
      <c r="C225" s="30"/>
      <c r="D225" s="31"/>
      <c r="E225" s="32"/>
      <c r="F225" s="31"/>
      <c r="G225" s="33"/>
    </row>
  </sheetData>
  <mergeCells count="18">
    <mergeCell ref="B129:F129"/>
    <mergeCell ref="G129:G132"/>
    <mergeCell ref="B130:F132"/>
    <mergeCell ref="B64:F64"/>
    <mergeCell ref="G64:G67"/>
    <mergeCell ref="B65:F67"/>
    <mergeCell ref="B126:D126"/>
    <mergeCell ref="E126:G128"/>
    <mergeCell ref="B127:D127"/>
    <mergeCell ref="B128:D128"/>
    <mergeCell ref="E1:G1"/>
    <mergeCell ref="G4:G7"/>
    <mergeCell ref="B4:F4"/>
    <mergeCell ref="B5:F7"/>
    <mergeCell ref="B61:D61"/>
    <mergeCell ref="E61:G63"/>
    <mergeCell ref="B62:D62"/>
    <mergeCell ref="B63:D63"/>
  </mergeCells>
  <pageMargins left="0.43307086614173229" right="0.31496062992125984" top="0.43307086614173229" bottom="0.62992125984251968" header="0.35433070866141736" footer="0.31496062992125984"/>
  <pageSetup paperSize="9" scale="76" firstPageNumber="31" orientation="portrait" cellComments="asDisplayed" useFirstPageNumber="1" r:id="rId1"/>
  <headerFooter alignWithMargins="0">
    <oddHeader xml:space="preserve">&amp;R&amp;"Arial,Bold Italic"
</oddHeader>
    <oddFooter xml:space="preserve">&amp;L&amp;"Arial,Bold"&amp;8_______________________________________________________________________________________________________________________
ZNT 4198/17T Standard Quotation Document Ver. 2019-09-02&amp;R&amp;"Arial,Bold"C&amp;P   </oddFooter>
  </headerFooter>
  <rowBreaks count="1" manualBreakCount="1">
    <brk id="125" max="7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85"/>
  <dimension ref="B1:H144"/>
  <sheetViews>
    <sheetView view="pageBreakPreview" zoomScaleNormal="125" zoomScaleSheetLayoutView="100" zoomScalePageLayoutView="125" workbookViewId="0">
      <pane xSplit="4" ySplit="1" topLeftCell="E2" activePane="bottomRight" state="frozen"/>
      <selection pane="topRight" activeCell="R26" sqref="R26"/>
      <selection pane="bottomLeft" activeCell="R26" sqref="R26"/>
      <selection pane="bottomRight" activeCell="E2" sqref="E1:E1048576"/>
    </sheetView>
  </sheetViews>
  <sheetFormatPr defaultColWidth="8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8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3"/>
    </row>
    <row r="4" spans="2:8" ht="12.75" customHeight="1" x14ac:dyDescent="0.6">
      <c r="B4" s="376" t="s">
        <v>8</v>
      </c>
      <c r="C4" s="377"/>
      <c r="D4" s="377"/>
      <c r="E4" s="377"/>
      <c r="F4" s="377"/>
      <c r="G4" s="380" t="str">
        <f>"CHAPTER "&amp;B10</f>
        <v>CHAPTER C11.5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81"/>
      <c r="H5" s="8"/>
    </row>
    <row r="6" spans="2:8" ht="12.75" customHeight="1" x14ac:dyDescent="0.6">
      <c r="B6" s="369"/>
      <c r="C6" s="370"/>
      <c r="D6" s="370"/>
      <c r="E6" s="370"/>
      <c r="F6" s="370"/>
      <c r="G6" s="381"/>
      <c r="H6" s="8"/>
    </row>
    <row r="7" spans="2:8" s="9" customFormat="1" ht="7.5" customHeight="1" x14ac:dyDescent="0.6">
      <c r="B7" s="371"/>
      <c r="C7" s="372"/>
      <c r="D7" s="372"/>
      <c r="E7" s="372"/>
      <c r="F7" s="372"/>
      <c r="G7" s="382"/>
      <c r="H7" s="12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13"/>
      <c r="C9" s="14"/>
      <c r="D9" s="15"/>
      <c r="E9" s="15"/>
      <c r="F9" s="16"/>
      <c r="G9" s="17" t="str">
        <f>IF(D9="","",E9*F9)</f>
        <v/>
      </c>
      <c r="H9" s="18"/>
    </row>
    <row r="10" spans="2:8" x14ac:dyDescent="0.6">
      <c r="B10" s="77" t="s">
        <v>2712</v>
      </c>
      <c r="C10" s="20" t="s">
        <v>2713</v>
      </c>
      <c r="D10" s="15"/>
      <c r="E10" s="15"/>
      <c r="F10" s="16"/>
      <c r="G10" s="17"/>
      <c r="H10" s="18"/>
    </row>
    <row r="11" spans="2:8" x14ac:dyDescent="0.6">
      <c r="B11" s="50"/>
      <c r="C11" s="14"/>
      <c r="D11" s="15"/>
      <c r="E11" s="15"/>
      <c r="F11" s="16"/>
      <c r="G11" s="17"/>
      <c r="H11" s="18"/>
    </row>
    <row r="12" spans="2:8" ht="39" x14ac:dyDescent="0.6">
      <c r="B12" s="50" t="s">
        <v>2714</v>
      </c>
      <c r="C12" s="14" t="s">
        <v>2715</v>
      </c>
      <c r="D12" s="15"/>
      <c r="E12" s="15"/>
      <c r="F12" s="16"/>
      <c r="G12" s="17" t="str">
        <f t="shared" ref="G12:G26" si="0">IF(D12="","",E12*F12)</f>
        <v/>
      </c>
      <c r="H12" s="18"/>
    </row>
    <row r="13" spans="2:8" x14ac:dyDescent="0.6">
      <c r="B13" s="50"/>
      <c r="C13" s="14"/>
      <c r="D13" s="15"/>
      <c r="E13" s="15"/>
      <c r="F13" s="16"/>
      <c r="G13" s="17" t="str">
        <f t="shared" si="0"/>
        <v/>
      </c>
      <c r="H13" s="18"/>
    </row>
    <row r="14" spans="2:8" x14ac:dyDescent="0.6">
      <c r="B14" s="50" t="s">
        <v>2716</v>
      </c>
      <c r="C14" s="14" t="s">
        <v>2717</v>
      </c>
      <c r="D14" s="15" t="s">
        <v>46</v>
      </c>
      <c r="E14" s="15"/>
      <c r="F14" s="16"/>
      <c r="G14" s="17">
        <f t="shared" si="0"/>
        <v>0</v>
      </c>
      <c r="H14" s="18"/>
    </row>
    <row r="15" spans="2:8" x14ac:dyDescent="0.6">
      <c r="B15" s="63"/>
      <c r="C15" s="14"/>
      <c r="D15" s="15"/>
      <c r="E15" s="15"/>
      <c r="F15" s="16"/>
      <c r="G15" s="17" t="str">
        <f t="shared" si="0"/>
        <v/>
      </c>
      <c r="H15" s="18"/>
    </row>
    <row r="16" spans="2:8" x14ac:dyDescent="0.6">
      <c r="B16" s="50" t="s">
        <v>2718</v>
      </c>
      <c r="C16" s="14" t="s">
        <v>2719</v>
      </c>
      <c r="D16" s="22" t="s">
        <v>46</v>
      </c>
      <c r="E16" s="23"/>
      <c r="F16" s="24"/>
      <c r="G16" s="25">
        <f t="shared" si="0"/>
        <v>0</v>
      </c>
      <c r="H16" s="62"/>
    </row>
    <row r="17" spans="2:8" x14ac:dyDescent="0.6">
      <c r="B17" s="63"/>
      <c r="C17" s="14"/>
      <c r="D17" s="15"/>
      <c r="E17" s="26"/>
      <c r="F17" s="16"/>
      <c r="G17" s="25" t="str">
        <f t="shared" si="0"/>
        <v/>
      </c>
      <c r="H17" s="18"/>
    </row>
    <row r="18" spans="2:8" ht="13.5" x14ac:dyDescent="0.6">
      <c r="B18" s="50" t="s">
        <v>2720</v>
      </c>
      <c r="C18" s="14" t="s">
        <v>2721</v>
      </c>
      <c r="D18" s="22" t="s">
        <v>502</v>
      </c>
      <c r="E18" s="26"/>
      <c r="F18" s="64"/>
      <c r="G18" s="25">
        <f t="shared" si="0"/>
        <v>0</v>
      </c>
      <c r="H18" s="18"/>
    </row>
    <row r="19" spans="2:8" x14ac:dyDescent="0.6">
      <c r="B19" s="63"/>
      <c r="C19" s="14"/>
      <c r="D19" s="15"/>
      <c r="E19" s="26"/>
      <c r="F19" s="16"/>
      <c r="G19" s="25" t="str">
        <f t="shared" si="0"/>
        <v/>
      </c>
      <c r="H19" s="65"/>
    </row>
    <row r="20" spans="2:8" ht="13.5" x14ac:dyDescent="0.6">
      <c r="B20" s="50" t="s">
        <v>2722</v>
      </c>
      <c r="C20" s="153" t="s">
        <v>2723</v>
      </c>
      <c r="D20" s="22" t="s">
        <v>502</v>
      </c>
      <c r="E20" s="26"/>
      <c r="F20" s="67"/>
      <c r="G20" s="25">
        <f t="shared" si="0"/>
        <v>0</v>
      </c>
      <c r="H20" s="68"/>
    </row>
    <row r="21" spans="2:8" x14ac:dyDescent="0.6">
      <c r="B21" s="63"/>
      <c r="C21" s="152"/>
      <c r="D21" s="66"/>
      <c r="E21" s="26"/>
      <c r="F21" s="67"/>
      <c r="G21" s="25" t="str">
        <f t="shared" si="0"/>
        <v/>
      </c>
      <c r="H21" s="68"/>
    </row>
    <row r="22" spans="2:8" x14ac:dyDescent="0.6">
      <c r="B22" s="50" t="s">
        <v>2724</v>
      </c>
      <c r="C22" s="53" t="s">
        <v>2725</v>
      </c>
      <c r="D22" s="22" t="s">
        <v>46</v>
      </c>
      <c r="E22" s="26"/>
      <c r="F22" s="69"/>
      <c r="G22" s="25">
        <f t="shared" si="0"/>
        <v>0</v>
      </c>
      <c r="H22" s="68"/>
    </row>
    <row r="23" spans="2:8" x14ac:dyDescent="0.6">
      <c r="B23" s="63"/>
      <c r="C23" s="152"/>
      <c r="D23" s="66"/>
      <c r="E23" s="26"/>
      <c r="F23" s="67"/>
      <c r="G23" s="25" t="str">
        <f t="shared" si="0"/>
        <v/>
      </c>
      <c r="H23" s="68"/>
    </row>
    <row r="24" spans="2:8" ht="13.5" x14ac:dyDescent="0.6">
      <c r="B24" s="50" t="s">
        <v>2726</v>
      </c>
      <c r="C24" s="14" t="s">
        <v>2727</v>
      </c>
      <c r="D24" s="22" t="s">
        <v>502</v>
      </c>
      <c r="E24" s="26"/>
      <c r="F24" s="64"/>
      <c r="G24" s="25">
        <f t="shared" si="0"/>
        <v>0</v>
      </c>
      <c r="H24" s="68"/>
    </row>
    <row r="25" spans="2:8" x14ac:dyDescent="0.6">
      <c r="B25" s="63"/>
      <c r="C25" s="14"/>
      <c r="D25" s="15"/>
      <c r="E25" s="26"/>
      <c r="F25" s="67"/>
      <c r="G25" s="25" t="str">
        <f t="shared" si="0"/>
        <v/>
      </c>
      <c r="H25" s="68"/>
    </row>
    <row r="26" spans="2:8" ht="26" x14ac:dyDescent="0.6">
      <c r="B26" s="50" t="s">
        <v>2728</v>
      </c>
      <c r="C26" s="153" t="s">
        <v>2729</v>
      </c>
      <c r="D26" s="22" t="s">
        <v>90</v>
      </c>
      <c r="E26" s="26"/>
      <c r="F26" s="16"/>
      <c r="G26" s="25">
        <f t="shared" si="0"/>
        <v>0</v>
      </c>
      <c r="H26" s="18"/>
    </row>
    <row r="27" spans="2:8" x14ac:dyDescent="0.6">
      <c r="B27" s="50"/>
      <c r="C27" s="153"/>
      <c r="D27" s="22"/>
      <c r="E27" s="26"/>
      <c r="F27" s="16"/>
      <c r="G27" s="25"/>
      <c r="H27" s="18"/>
    </row>
    <row r="28" spans="2:8" ht="26" x14ac:dyDescent="0.6">
      <c r="B28" s="50" t="s">
        <v>2730</v>
      </c>
      <c r="C28" s="153" t="s">
        <v>2731</v>
      </c>
      <c r="D28" s="22" t="s">
        <v>90</v>
      </c>
      <c r="E28" s="26"/>
      <c r="F28" s="16"/>
      <c r="G28" s="25"/>
      <c r="H28" s="18"/>
    </row>
    <row r="29" spans="2:8" x14ac:dyDescent="0.6">
      <c r="B29" s="63"/>
      <c r="C29" s="14"/>
      <c r="D29" s="15"/>
      <c r="E29" s="26"/>
      <c r="F29" s="16"/>
      <c r="G29" s="25" t="str">
        <f t="shared" ref="G29:G57" si="1">IF(D29="","",E29*F29)</f>
        <v/>
      </c>
      <c r="H29" s="18"/>
    </row>
    <row r="30" spans="2:8" x14ac:dyDescent="0.6">
      <c r="B30" s="50" t="s">
        <v>2732</v>
      </c>
      <c r="C30" s="14" t="s">
        <v>2733</v>
      </c>
      <c r="D30" s="22"/>
      <c r="E30" s="26"/>
      <c r="F30" s="69"/>
      <c r="G30" s="25" t="str">
        <f t="shared" si="1"/>
        <v/>
      </c>
      <c r="H30" s="62"/>
    </row>
    <row r="31" spans="2:8" x14ac:dyDescent="0.6">
      <c r="B31" s="63"/>
      <c r="C31" s="14"/>
      <c r="D31" s="15"/>
      <c r="E31" s="26"/>
      <c r="F31" s="69"/>
      <c r="G31" s="25" t="str">
        <f t="shared" si="1"/>
        <v/>
      </c>
      <c r="H31" s="18"/>
    </row>
    <row r="32" spans="2:8" x14ac:dyDescent="0.6">
      <c r="B32" s="50" t="s">
        <v>109</v>
      </c>
      <c r="C32" s="14" t="s">
        <v>2734</v>
      </c>
      <c r="D32" s="22"/>
      <c r="E32" s="26"/>
      <c r="F32" s="64"/>
      <c r="G32" s="25" t="str">
        <f t="shared" si="1"/>
        <v/>
      </c>
      <c r="H32" s="18"/>
    </row>
    <row r="33" spans="2:8" x14ac:dyDescent="0.6">
      <c r="B33" s="63"/>
      <c r="C33" s="14"/>
      <c r="D33" s="15"/>
      <c r="E33" s="26"/>
      <c r="F33" s="27"/>
      <c r="G33" s="25" t="str">
        <f t="shared" si="1"/>
        <v/>
      </c>
      <c r="H33" s="18"/>
    </row>
    <row r="34" spans="2:8" ht="26" x14ac:dyDescent="0.6">
      <c r="B34" s="50" t="s">
        <v>1607</v>
      </c>
      <c r="C34" s="14" t="s">
        <v>2735</v>
      </c>
      <c r="D34" s="22" t="s">
        <v>90</v>
      </c>
      <c r="E34" s="26"/>
      <c r="F34" s="27"/>
      <c r="G34" s="25">
        <f t="shared" si="1"/>
        <v>0</v>
      </c>
      <c r="H34" s="18"/>
    </row>
    <row r="35" spans="2:8" x14ac:dyDescent="0.6">
      <c r="B35" s="63"/>
      <c r="C35" s="14"/>
      <c r="D35" s="15"/>
      <c r="E35" s="26"/>
      <c r="F35" s="27"/>
      <c r="G35" s="25" t="str">
        <f t="shared" si="1"/>
        <v/>
      </c>
      <c r="H35" s="18"/>
    </row>
    <row r="36" spans="2:8" ht="26" x14ac:dyDescent="0.6">
      <c r="B36" s="50" t="s">
        <v>1609</v>
      </c>
      <c r="C36" s="153" t="s">
        <v>2736</v>
      </c>
      <c r="D36" s="22" t="s">
        <v>90</v>
      </c>
      <c r="E36" s="26"/>
      <c r="F36" s="69"/>
      <c r="G36" s="25">
        <f t="shared" si="1"/>
        <v>0</v>
      </c>
      <c r="H36" s="62"/>
    </row>
    <row r="37" spans="2:8" x14ac:dyDescent="0.6">
      <c r="B37" s="63"/>
      <c r="C37" s="14"/>
      <c r="D37" s="15"/>
      <c r="E37" s="26"/>
      <c r="F37" s="27"/>
      <c r="G37" s="25" t="str">
        <f t="shared" si="1"/>
        <v/>
      </c>
      <c r="H37" s="18"/>
    </row>
    <row r="38" spans="2:8" x14ac:dyDescent="0.6">
      <c r="B38" s="50" t="s">
        <v>112</v>
      </c>
      <c r="C38" s="14" t="s">
        <v>2737</v>
      </c>
      <c r="D38" s="22"/>
      <c r="E38" s="26"/>
      <c r="F38" s="64"/>
      <c r="G38" s="25" t="str">
        <f t="shared" si="1"/>
        <v/>
      </c>
      <c r="H38" s="18"/>
    </row>
    <row r="39" spans="2:8" x14ac:dyDescent="0.6">
      <c r="B39" s="63"/>
      <c r="C39" s="14"/>
      <c r="D39" s="15"/>
      <c r="E39" s="15"/>
      <c r="F39" s="16"/>
      <c r="G39" s="25" t="str">
        <f t="shared" si="1"/>
        <v/>
      </c>
      <c r="H39" s="18"/>
    </row>
    <row r="40" spans="2:8" ht="26" x14ac:dyDescent="0.6">
      <c r="B40" s="50" t="s">
        <v>1607</v>
      </c>
      <c r="C40" s="14" t="s">
        <v>2738</v>
      </c>
      <c r="D40" s="22" t="s">
        <v>90</v>
      </c>
      <c r="E40" s="15"/>
      <c r="F40" s="69"/>
      <c r="G40" s="25">
        <f t="shared" si="1"/>
        <v>0</v>
      </c>
      <c r="H40" s="18"/>
    </row>
    <row r="41" spans="2:8" x14ac:dyDescent="0.6">
      <c r="B41" s="63"/>
      <c r="C41" s="14"/>
      <c r="D41" s="15"/>
      <c r="E41" s="15"/>
      <c r="F41" s="69"/>
      <c r="G41" s="25" t="str">
        <f t="shared" si="1"/>
        <v/>
      </c>
      <c r="H41" s="18"/>
    </row>
    <row r="42" spans="2:8" ht="26" x14ac:dyDescent="0.6">
      <c r="B42" s="50" t="s">
        <v>1609</v>
      </c>
      <c r="C42" s="153" t="s">
        <v>2739</v>
      </c>
      <c r="D42" s="22" t="s">
        <v>90</v>
      </c>
      <c r="E42" s="15"/>
      <c r="F42" s="69"/>
      <c r="G42" s="25">
        <f t="shared" si="1"/>
        <v>0</v>
      </c>
      <c r="H42" s="18"/>
    </row>
    <row r="43" spans="2:8" x14ac:dyDescent="0.6">
      <c r="B43" s="63"/>
      <c r="C43" s="14"/>
      <c r="D43" s="15"/>
      <c r="E43" s="15"/>
      <c r="F43" s="69"/>
      <c r="G43" s="25" t="str">
        <f t="shared" si="1"/>
        <v/>
      </c>
      <c r="H43" s="18"/>
    </row>
    <row r="44" spans="2:8" ht="26" x14ac:dyDescent="0.6">
      <c r="B44" s="50" t="s">
        <v>2740</v>
      </c>
      <c r="C44" s="153" t="s">
        <v>2741</v>
      </c>
      <c r="D44" s="22" t="s">
        <v>90</v>
      </c>
      <c r="E44" s="15"/>
      <c r="F44" s="72"/>
      <c r="G44" s="25">
        <f t="shared" si="1"/>
        <v>0</v>
      </c>
      <c r="H44" s="18"/>
    </row>
    <row r="45" spans="2:8" x14ac:dyDescent="0.6">
      <c r="B45" s="63"/>
      <c r="C45" s="14"/>
      <c r="D45" s="15"/>
      <c r="E45" s="15"/>
      <c r="F45" s="69"/>
      <c r="G45" s="25" t="str">
        <f t="shared" si="1"/>
        <v/>
      </c>
      <c r="H45" s="18"/>
    </row>
    <row r="46" spans="2:8" x14ac:dyDescent="0.6">
      <c r="B46" s="50" t="s">
        <v>136</v>
      </c>
      <c r="C46" s="14" t="s">
        <v>2742</v>
      </c>
      <c r="D46" s="22"/>
      <c r="E46" s="15"/>
      <c r="F46" s="69"/>
      <c r="G46" s="25" t="str">
        <f t="shared" si="1"/>
        <v/>
      </c>
      <c r="H46" s="18"/>
    </row>
    <row r="47" spans="2:8" x14ac:dyDescent="0.6">
      <c r="B47" s="63"/>
      <c r="C47" s="14"/>
      <c r="D47" s="15"/>
      <c r="E47" s="15"/>
      <c r="F47" s="69"/>
      <c r="G47" s="25" t="str">
        <f t="shared" si="1"/>
        <v/>
      </c>
      <c r="H47" s="18"/>
    </row>
    <row r="48" spans="2:8" ht="26" x14ac:dyDescent="0.6">
      <c r="B48" s="50" t="s">
        <v>1607</v>
      </c>
      <c r="C48" s="14" t="s">
        <v>2738</v>
      </c>
      <c r="D48" s="22" t="s">
        <v>90</v>
      </c>
      <c r="E48" s="66"/>
      <c r="F48" s="69"/>
      <c r="G48" s="25">
        <f t="shared" si="1"/>
        <v>0</v>
      </c>
      <c r="H48" s="68"/>
    </row>
    <row r="49" spans="2:8" x14ac:dyDescent="0.6">
      <c r="B49" s="63"/>
      <c r="C49" s="14"/>
      <c r="D49" s="15"/>
      <c r="E49" s="15"/>
      <c r="F49" s="69"/>
      <c r="G49" s="25" t="str">
        <f t="shared" si="1"/>
        <v/>
      </c>
      <c r="H49" s="18"/>
    </row>
    <row r="50" spans="2:8" ht="26" x14ac:dyDescent="0.6">
      <c r="B50" s="50" t="s">
        <v>1609</v>
      </c>
      <c r="C50" s="153" t="s">
        <v>2739</v>
      </c>
      <c r="D50" s="22" t="s">
        <v>90</v>
      </c>
      <c r="E50" s="66"/>
      <c r="F50" s="69"/>
      <c r="G50" s="25">
        <f t="shared" si="1"/>
        <v>0</v>
      </c>
      <c r="H50" s="73"/>
    </row>
    <row r="51" spans="2:8" x14ac:dyDescent="0.6">
      <c r="B51" s="63"/>
      <c r="C51" s="14"/>
      <c r="D51" s="15"/>
      <c r="E51" s="66"/>
      <c r="F51" s="69"/>
      <c r="G51" s="25" t="str">
        <f t="shared" si="1"/>
        <v/>
      </c>
      <c r="H51" s="68"/>
    </row>
    <row r="52" spans="2:8" ht="26" x14ac:dyDescent="0.6">
      <c r="B52" s="50" t="s">
        <v>2740</v>
      </c>
      <c r="C52" s="153" t="s">
        <v>2741</v>
      </c>
      <c r="D52" s="22" t="s">
        <v>90</v>
      </c>
      <c r="E52" s="15"/>
      <c r="F52" s="69"/>
      <c r="G52" s="25">
        <f t="shared" si="1"/>
        <v>0</v>
      </c>
      <c r="H52" s="18"/>
    </row>
    <row r="53" spans="2:8" x14ac:dyDescent="0.6">
      <c r="B53" s="63"/>
      <c r="C53" s="14"/>
      <c r="D53" s="15"/>
      <c r="E53" s="15"/>
      <c r="F53" s="69"/>
      <c r="G53" s="25" t="str">
        <f t="shared" si="1"/>
        <v/>
      </c>
      <c r="H53" s="18"/>
    </row>
    <row r="54" spans="2:8" ht="26" x14ac:dyDescent="0.6">
      <c r="B54" s="95" t="s">
        <v>2743</v>
      </c>
      <c r="C54" s="14" t="s">
        <v>2744</v>
      </c>
      <c r="D54" s="22" t="s">
        <v>62</v>
      </c>
      <c r="E54" s="15"/>
      <c r="F54" s="69"/>
      <c r="G54" s="25">
        <f t="shared" si="1"/>
        <v>0</v>
      </c>
      <c r="H54" s="18"/>
    </row>
    <row r="55" spans="2:8" x14ac:dyDescent="0.6">
      <c r="B55" s="63"/>
      <c r="C55" s="14"/>
      <c r="D55" s="15"/>
      <c r="E55" s="15"/>
      <c r="F55" s="69"/>
      <c r="G55" s="25" t="str">
        <f t="shared" si="1"/>
        <v/>
      </c>
      <c r="H55" s="18"/>
    </row>
    <row r="56" spans="2:8" ht="26" x14ac:dyDescent="0.6">
      <c r="B56" s="63" t="s">
        <v>2745</v>
      </c>
      <c r="C56" s="14" t="s">
        <v>2746</v>
      </c>
      <c r="D56" s="22" t="s">
        <v>62</v>
      </c>
      <c r="E56" s="15"/>
      <c r="F56" s="16"/>
      <c r="G56" s="25">
        <f t="shared" si="1"/>
        <v>0</v>
      </c>
      <c r="H56" s="18"/>
    </row>
    <row r="57" spans="2:8" x14ac:dyDescent="0.6">
      <c r="B57" s="50"/>
      <c r="C57" s="14"/>
      <c r="D57" s="15"/>
      <c r="E57" s="15"/>
      <c r="F57" s="16"/>
      <c r="G57" s="17" t="str">
        <f t="shared" si="1"/>
        <v/>
      </c>
    </row>
    <row r="58" spans="2:8" x14ac:dyDescent="0.6">
      <c r="B58" s="50" t="s">
        <v>2747</v>
      </c>
      <c r="C58" s="14" t="s">
        <v>2748</v>
      </c>
      <c r="D58" s="15" t="s">
        <v>90</v>
      </c>
      <c r="E58" s="15"/>
      <c r="F58" s="16"/>
      <c r="G58" s="17"/>
    </row>
    <row r="59" spans="2:8" x14ac:dyDescent="0.6">
      <c r="B59" s="63"/>
      <c r="C59" s="14"/>
      <c r="D59" s="15"/>
      <c r="E59" s="15"/>
      <c r="F59" s="16"/>
      <c r="G59" s="17" t="str">
        <f>IF(D59="","",E59*F59)</f>
        <v/>
      </c>
    </row>
    <row r="60" spans="2:8" x14ac:dyDescent="0.6">
      <c r="B60" s="95" t="s">
        <v>2749</v>
      </c>
      <c r="C60" s="14" t="s">
        <v>2750</v>
      </c>
      <c r="D60" s="22"/>
      <c r="E60" s="23"/>
      <c r="F60" s="24"/>
      <c r="G60" s="25" t="str">
        <f>IF(D60="","",E60*F60)</f>
        <v/>
      </c>
    </row>
    <row r="61" spans="2:8" x14ac:dyDescent="0.6">
      <c r="B61" s="95"/>
      <c r="C61" s="14"/>
      <c r="D61" s="22"/>
      <c r="E61" s="23"/>
      <c r="F61" s="24"/>
      <c r="G61" s="25"/>
    </row>
    <row r="62" spans="2:8" x14ac:dyDescent="0.6">
      <c r="B62" s="95"/>
      <c r="C62" s="14"/>
      <c r="D62" s="22"/>
      <c r="E62" s="23"/>
      <c r="F62" s="24"/>
      <c r="G62" s="25"/>
    </row>
    <row r="63" spans="2:8" x14ac:dyDescent="0.6">
      <c r="B63" s="95"/>
      <c r="C63" s="14"/>
      <c r="D63" s="22"/>
      <c r="E63" s="23"/>
      <c r="F63" s="24"/>
      <c r="G63" s="25"/>
    </row>
    <row r="64" spans="2:8" x14ac:dyDescent="0.6">
      <c r="B64" s="63"/>
      <c r="C64" s="14"/>
      <c r="D64" s="15"/>
      <c r="E64" s="26"/>
      <c r="F64" s="16"/>
      <c r="G64" s="25" t="str">
        <f>IF(D64="","",E64*F64)</f>
        <v/>
      </c>
    </row>
    <row r="65" spans="2:8" s="28" customFormat="1" ht="19.5" customHeight="1" x14ac:dyDescent="0.6">
      <c r="B65" s="154" t="str">
        <f>$B$10</f>
        <v>C11.5</v>
      </c>
      <c r="C65" s="30" t="s">
        <v>78</v>
      </c>
      <c r="D65" s="31"/>
      <c r="E65" s="32"/>
      <c r="F65" s="31"/>
      <c r="G65" s="33">
        <f>SUM(G9:G64)</f>
        <v>0</v>
      </c>
      <c r="H65" s="34"/>
    </row>
    <row r="66" spans="2:8" x14ac:dyDescent="0.6">
      <c r="B66" s="367" t="str">
        <f>Client1</f>
        <v>Province of KwaZulu-Natal</v>
      </c>
      <c r="C66" s="367"/>
      <c r="D66" s="367"/>
      <c r="E66" s="365" t="str">
        <f>"Contract No. "&amp;ContractNo</f>
        <v>Contract No. ZNB00904/00000/00/HOD/INF/21/T</v>
      </c>
      <c r="F66" s="365"/>
      <c r="G66" s="365"/>
    </row>
    <row r="67" spans="2:8" x14ac:dyDescent="0.6">
      <c r="B67" s="367" t="str">
        <f>Client2</f>
        <v>Department of Transport</v>
      </c>
      <c r="C67" s="367"/>
      <c r="D67" s="367"/>
      <c r="E67" s="365"/>
      <c r="F67" s="365"/>
      <c r="G67" s="365"/>
    </row>
    <row r="68" spans="2:8" x14ac:dyDescent="0.6">
      <c r="B68" s="368"/>
      <c r="C68" s="368"/>
      <c r="D68" s="368"/>
      <c r="E68" s="366"/>
      <c r="F68" s="366"/>
      <c r="G68" s="366"/>
    </row>
    <row r="69" spans="2:8" x14ac:dyDescent="0.6">
      <c r="B69" s="376" t="s">
        <v>8</v>
      </c>
      <c r="C69" s="377"/>
      <c r="D69" s="377"/>
      <c r="E69" s="377"/>
      <c r="F69" s="377"/>
      <c r="G69" s="378" t="str">
        <f>$G$4</f>
        <v>CHAPTER C11.5</v>
      </c>
      <c r="H69" s="6"/>
    </row>
    <row r="70" spans="2:8" x14ac:dyDescent="0.6">
      <c r="B70" s="369" t="str">
        <f>ContractDescription</f>
        <v>THE CONSTRUCTION OF THE LOVU RIVER PEDESTRIAN BRIDGE NO.3383 IN THE DURBAN REGION</v>
      </c>
      <c r="C70" s="370"/>
      <c r="D70" s="370"/>
      <c r="E70" s="370"/>
      <c r="F70" s="370"/>
      <c r="G70" s="365"/>
      <c r="H70" s="8"/>
    </row>
    <row r="71" spans="2:8" x14ac:dyDescent="0.6">
      <c r="B71" s="369"/>
      <c r="C71" s="370"/>
      <c r="D71" s="370"/>
      <c r="E71" s="370"/>
      <c r="F71" s="370"/>
      <c r="G71" s="365"/>
      <c r="H71" s="8"/>
    </row>
    <row r="72" spans="2:8" x14ac:dyDescent="0.6">
      <c r="B72" s="371"/>
      <c r="C72" s="372"/>
      <c r="D72" s="372"/>
      <c r="E72" s="372"/>
      <c r="F72" s="372"/>
      <c r="G72" s="366"/>
      <c r="H72" s="8"/>
    </row>
    <row r="73" spans="2:8" s="9" customFormat="1" ht="24.95" customHeight="1" x14ac:dyDescent="0.6">
      <c r="B73" s="79" t="s">
        <v>9</v>
      </c>
      <c r="C73" s="11" t="s">
        <v>10</v>
      </c>
      <c r="D73" s="11" t="s">
        <v>11</v>
      </c>
      <c r="E73" s="11" t="s">
        <v>12</v>
      </c>
      <c r="F73" s="11" t="s">
        <v>13</v>
      </c>
      <c r="G73" s="11" t="s">
        <v>14</v>
      </c>
      <c r="H73" s="12"/>
    </row>
    <row r="74" spans="2:8" s="28" customFormat="1" ht="19.5" customHeight="1" x14ac:dyDescent="0.6">
      <c r="B74" s="85"/>
      <c r="C74" s="30" t="s">
        <v>79</v>
      </c>
      <c r="D74" s="31"/>
      <c r="E74" s="32"/>
      <c r="F74" s="31"/>
      <c r="G74" s="33">
        <f>G65</f>
        <v>0</v>
      </c>
      <c r="H74" s="34"/>
    </row>
    <row r="75" spans="2:8" ht="12" customHeight="1" x14ac:dyDescent="0.6">
      <c r="B75" s="63"/>
      <c r="C75" s="14"/>
      <c r="D75" s="15"/>
      <c r="E75" s="26"/>
      <c r="F75" s="16"/>
      <c r="G75" s="25"/>
    </row>
    <row r="76" spans="2:8" ht="13.5" x14ac:dyDescent="0.6">
      <c r="B76" s="63" t="s">
        <v>2751</v>
      </c>
      <c r="C76" s="14" t="s">
        <v>2752</v>
      </c>
      <c r="D76" s="22" t="s">
        <v>400</v>
      </c>
      <c r="E76" s="26"/>
      <c r="F76" s="64"/>
      <c r="G76" s="25">
        <f>IF(D76="","",E76*F76)</f>
        <v>0</v>
      </c>
    </row>
    <row r="77" spans="2:8" ht="12" customHeight="1" x14ac:dyDescent="0.6">
      <c r="B77" s="63"/>
      <c r="C77" s="14"/>
      <c r="D77" s="15"/>
      <c r="E77" s="26"/>
      <c r="F77" s="16"/>
      <c r="G77" s="25" t="str">
        <f>IF(D77="","",E77*F77)</f>
        <v/>
      </c>
    </row>
    <row r="78" spans="2:8" x14ac:dyDescent="0.6">
      <c r="B78" s="50" t="s">
        <v>109</v>
      </c>
      <c r="C78" s="153" t="s">
        <v>2753</v>
      </c>
      <c r="D78" s="22" t="s">
        <v>46</v>
      </c>
      <c r="E78" s="26"/>
      <c r="F78" s="67"/>
      <c r="G78" s="25">
        <f>IF(D78="","",E78*F78)</f>
        <v>0</v>
      </c>
    </row>
    <row r="79" spans="2:8" ht="12" customHeight="1" x14ac:dyDescent="0.6">
      <c r="B79" s="50"/>
      <c r="C79" s="14"/>
      <c r="D79" s="15"/>
      <c r="E79" s="26"/>
      <c r="F79" s="67"/>
      <c r="G79" s="25" t="str">
        <f>IF(D79="","",E79*F79)</f>
        <v/>
      </c>
    </row>
    <row r="80" spans="2:8" s="5" customFormat="1" x14ac:dyDescent="0.6">
      <c r="B80" s="63" t="s">
        <v>112</v>
      </c>
      <c r="C80" s="14" t="s">
        <v>2754</v>
      </c>
      <c r="D80" s="22" t="s">
        <v>46</v>
      </c>
      <c r="E80" s="26"/>
      <c r="F80" s="69"/>
      <c r="G80" s="25">
        <f>IF(D80="","",E80*F80)</f>
        <v>0</v>
      </c>
    </row>
    <row r="81" spans="2:7" s="5" customFormat="1" ht="12" customHeight="1" x14ac:dyDescent="0.6">
      <c r="B81" s="63"/>
      <c r="C81" s="14"/>
      <c r="D81" s="22"/>
      <c r="E81" s="26"/>
      <c r="F81" s="69"/>
      <c r="G81" s="25"/>
    </row>
    <row r="82" spans="2:7" s="5" customFormat="1" x14ac:dyDescent="0.6">
      <c r="B82" s="63" t="s">
        <v>136</v>
      </c>
      <c r="C82" s="14" t="s">
        <v>2755</v>
      </c>
      <c r="D82" s="22"/>
      <c r="E82" s="26"/>
      <c r="F82" s="69"/>
      <c r="G82" s="25"/>
    </row>
    <row r="83" spans="2:7" s="5" customFormat="1" ht="12" customHeight="1" x14ac:dyDescent="0.6">
      <c r="B83" s="63"/>
      <c r="C83" s="14"/>
      <c r="D83" s="15"/>
      <c r="E83" s="26"/>
      <c r="F83" s="67"/>
      <c r="G83" s="25" t="str">
        <f>IF(D83="","",E83*F83)</f>
        <v/>
      </c>
    </row>
    <row r="84" spans="2:7" s="5" customFormat="1" x14ac:dyDescent="0.6">
      <c r="B84" s="63" t="s">
        <v>116</v>
      </c>
      <c r="C84" s="14" t="s">
        <v>2756</v>
      </c>
      <c r="D84" s="22" t="s">
        <v>46</v>
      </c>
      <c r="E84" s="26"/>
      <c r="F84" s="64"/>
      <c r="G84" s="25">
        <f>IF(D84="","",E84*F84)</f>
        <v>0</v>
      </c>
    </row>
    <row r="85" spans="2:7" s="5" customFormat="1" ht="12" customHeight="1" x14ac:dyDescent="0.6">
      <c r="B85" s="50"/>
      <c r="C85" s="14"/>
      <c r="D85" s="22"/>
      <c r="E85" s="26"/>
      <c r="F85" s="64"/>
      <c r="G85" s="25"/>
    </row>
    <row r="86" spans="2:7" s="5" customFormat="1" x14ac:dyDescent="0.6">
      <c r="B86" s="63" t="s">
        <v>118</v>
      </c>
      <c r="C86" s="14" t="s">
        <v>2757</v>
      </c>
      <c r="D86" s="22" t="s">
        <v>46</v>
      </c>
      <c r="E86" s="26"/>
      <c r="F86" s="16"/>
      <c r="G86" s="25">
        <f t="shared" ref="G86:G126" si="2">IF(D86="","",E86*F86)</f>
        <v>0</v>
      </c>
    </row>
    <row r="87" spans="2:7" s="5" customFormat="1" ht="12" customHeight="1" x14ac:dyDescent="0.6">
      <c r="B87" s="63"/>
      <c r="C87" s="14"/>
      <c r="D87" s="15"/>
      <c r="E87" s="26"/>
      <c r="F87" s="16"/>
      <c r="G87" s="25" t="str">
        <f t="shared" si="2"/>
        <v/>
      </c>
    </row>
    <row r="88" spans="2:7" s="5" customFormat="1" x14ac:dyDescent="0.6">
      <c r="B88" s="50" t="s">
        <v>2758</v>
      </c>
      <c r="C88" s="14" t="s">
        <v>2759</v>
      </c>
      <c r="D88" s="22" t="s">
        <v>90</v>
      </c>
      <c r="E88" s="26"/>
      <c r="F88" s="69"/>
      <c r="G88" s="25">
        <f t="shared" si="2"/>
        <v>0</v>
      </c>
    </row>
    <row r="89" spans="2:7" s="5" customFormat="1" ht="12" customHeight="1" x14ac:dyDescent="0.6">
      <c r="B89" s="63"/>
      <c r="C89" s="14"/>
      <c r="D89" s="15"/>
      <c r="E89" s="26"/>
      <c r="F89" s="69"/>
      <c r="G89" s="25" t="str">
        <f t="shared" si="2"/>
        <v/>
      </c>
    </row>
    <row r="90" spans="2:7" s="5" customFormat="1" x14ac:dyDescent="0.6">
      <c r="B90" s="50" t="s">
        <v>2760</v>
      </c>
      <c r="C90" s="14" t="s">
        <v>2761</v>
      </c>
      <c r="D90" s="22"/>
      <c r="E90" s="26"/>
      <c r="F90" s="64"/>
      <c r="G90" s="25" t="str">
        <f t="shared" si="2"/>
        <v/>
      </c>
    </row>
    <row r="91" spans="2:7" s="5" customFormat="1" ht="12" customHeight="1" x14ac:dyDescent="0.6">
      <c r="B91" s="63"/>
      <c r="C91" s="14"/>
      <c r="D91" s="15"/>
      <c r="E91" s="26"/>
      <c r="F91" s="27"/>
      <c r="G91" s="25" t="str">
        <f t="shared" si="2"/>
        <v/>
      </c>
    </row>
    <row r="92" spans="2:7" s="5" customFormat="1" ht="13.5" x14ac:dyDescent="0.6">
      <c r="B92" s="50" t="s">
        <v>2762</v>
      </c>
      <c r="C92" s="14" t="s">
        <v>2752</v>
      </c>
      <c r="D92" s="22" t="s">
        <v>400</v>
      </c>
      <c r="E92" s="26"/>
      <c r="F92" s="27"/>
      <c r="G92" s="25">
        <f t="shared" si="2"/>
        <v>0</v>
      </c>
    </row>
    <row r="93" spans="2:7" s="5" customFormat="1" ht="12" customHeight="1" x14ac:dyDescent="0.6">
      <c r="B93" s="63"/>
      <c r="C93" s="14"/>
      <c r="D93" s="15"/>
      <c r="E93" s="26"/>
      <c r="F93" s="27"/>
      <c r="G93" s="25" t="str">
        <f t="shared" si="2"/>
        <v/>
      </c>
    </row>
    <row r="94" spans="2:7" s="5" customFormat="1" x14ac:dyDescent="0.6">
      <c r="B94" s="50" t="s">
        <v>109</v>
      </c>
      <c r="C94" s="153" t="s">
        <v>2753</v>
      </c>
      <c r="D94" s="22" t="s">
        <v>46</v>
      </c>
      <c r="E94" s="26"/>
      <c r="F94" s="69"/>
      <c r="G94" s="25">
        <f t="shared" si="2"/>
        <v>0</v>
      </c>
    </row>
    <row r="95" spans="2:7" s="5" customFormat="1" ht="12" customHeight="1" x14ac:dyDescent="0.6">
      <c r="B95" s="50"/>
      <c r="C95" s="14"/>
      <c r="D95" s="15"/>
      <c r="E95" s="26"/>
      <c r="F95" s="27"/>
      <c r="G95" s="25" t="str">
        <f t="shared" si="2"/>
        <v/>
      </c>
    </row>
    <row r="96" spans="2:7" s="5" customFormat="1" x14ac:dyDescent="0.6">
      <c r="B96" s="63" t="s">
        <v>112</v>
      </c>
      <c r="C96" s="14" t="s">
        <v>2754</v>
      </c>
      <c r="D96" s="22" t="s">
        <v>46</v>
      </c>
      <c r="E96" s="26"/>
      <c r="F96" s="64"/>
      <c r="G96" s="25">
        <f t="shared" si="2"/>
        <v>0</v>
      </c>
    </row>
    <row r="97" spans="2:7" s="5" customFormat="1" ht="12" customHeight="1" x14ac:dyDescent="0.6">
      <c r="B97" s="63"/>
      <c r="C97" s="14"/>
      <c r="D97" s="22"/>
      <c r="E97" s="15"/>
      <c r="F97" s="16"/>
      <c r="G97" s="25" t="str">
        <f t="shared" si="2"/>
        <v/>
      </c>
    </row>
    <row r="98" spans="2:7" s="5" customFormat="1" x14ac:dyDescent="0.6">
      <c r="B98" s="63" t="s">
        <v>136</v>
      </c>
      <c r="C98" s="14" t="s">
        <v>2755</v>
      </c>
      <c r="D98" s="22"/>
      <c r="E98" s="15"/>
      <c r="F98" s="69"/>
      <c r="G98" s="25" t="str">
        <f t="shared" si="2"/>
        <v/>
      </c>
    </row>
    <row r="99" spans="2:7" s="5" customFormat="1" ht="12" customHeight="1" x14ac:dyDescent="0.6">
      <c r="B99" s="63"/>
      <c r="C99" s="14"/>
      <c r="D99" s="15"/>
      <c r="E99" s="15"/>
      <c r="F99" s="69"/>
      <c r="G99" s="25" t="str">
        <f t="shared" si="2"/>
        <v/>
      </c>
    </row>
    <row r="100" spans="2:7" s="5" customFormat="1" x14ac:dyDescent="0.6">
      <c r="B100" s="63" t="s">
        <v>116</v>
      </c>
      <c r="C100" s="14" t="s">
        <v>2756</v>
      </c>
      <c r="D100" s="22" t="s">
        <v>46</v>
      </c>
      <c r="E100" s="15"/>
      <c r="F100" s="69"/>
      <c r="G100" s="25">
        <f t="shared" si="2"/>
        <v>0</v>
      </c>
    </row>
    <row r="101" spans="2:7" s="5" customFormat="1" ht="12" customHeight="1" x14ac:dyDescent="0.6">
      <c r="B101" s="50"/>
      <c r="C101" s="14"/>
      <c r="D101" s="22"/>
      <c r="E101" s="15"/>
      <c r="F101" s="69"/>
      <c r="G101" s="25" t="str">
        <f t="shared" si="2"/>
        <v/>
      </c>
    </row>
    <row r="102" spans="2:7" s="5" customFormat="1" x14ac:dyDescent="0.6">
      <c r="B102" s="63" t="s">
        <v>118</v>
      </c>
      <c r="C102" s="14" t="s">
        <v>2757</v>
      </c>
      <c r="D102" s="22" t="s">
        <v>46</v>
      </c>
      <c r="E102" s="15"/>
      <c r="F102" s="72"/>
      <c r="G102" s="25">
        <f t="shared" si="2"/>
        <v>0</v>
      </c>
    </row>
    <row r="103" spans="2:7" s="5" customFormat="1" ht="12" customHeight="1" x14ac:dyDescent="0.6">
      <c r="B103" s="63"/>
      <c r="C103" s="14"/>
      <c r="D103" s="15"/>
      <c r="E103" s="15"/>
      <c r="F103" s="69"/>
      <c r="G103" s="25" t="str">
        <f t="shared" si="2"/>
        <v/>
      </c>
    </row>
    <row r="104" spans="2:7" s="5" customFormat="1" x14ac:dyDescent="0.6">
      <c r="B104" s="50" t="s">
        <v>2763</v>
      </c>
      <c r="C104" s="14" t="s">
        <v>2764</v>
      </c>
      <c r="D104" s="22" t="s">
        <v>90</v>
      </c>
      <c r="E104" s="15"/>
      <c r="F104" s="69"/>
      <c r="G104" s="25">
        <f t="shared" si="2"/>
        <v>0</v>
      </c>
    </row>
    <row r="105" spans="2:7" s="5" customFormat="1" ht="12" customHeight="1" x14ac:dyDescent="0.6">
      <c r="B105" s="63"/>
      <c r="C105" s="152"/>
      <c r="D105" s="66"/>
      <c r="E105" s="15"/>
      <c r="F105" s="69"/>
      <c r="G105" s="25" t="str">
        <f t="shared" si="2"/>
        <v/>
      </c>
    </row>
    <row r="106" spans="2:7" s="5" customFormat="1" x14ac:dyDescent="0.6">
      <c r="B106" s="63" t="s">
        <v>2765</v>
      </c>
      <c r="C106" s="14" t="s">
        <v>2766</v>
      </c>
      <c r="D106" s="22" t="s">
        <v>90</v>
      </c>
      <c r="E106" s="66"/>
      <c r="F106" s="69"/>
      <c r="G106" s="25">
        <f t="shared" si="2"/>
        <v>0</v>
      </c>
    </row>
    <row r="107" spans="2:7" s="5" customFormat="1" ht="12" customHeight="1" x14ac:dyDescent="0.6">
      <c r="B107" s="63"/>
      <c r="C107" s="14"/>
      <c r="D107" s="15"/>
      <c r="E107" s="15"/>
      <c r="F107" s="69"/>
      <c r="G107" s="25" t="str">
        <f t="shared" si="2"/>
        <v/>
      </c>
    </row>
    <row r="108" spans="2:7" s="5" customFormat="1" x14ac:dyDescent="0.6">
      <c r="B108" s="95" t="s">
        <v>2767</v>
      </c>
      <c r="C108" s="14" t="s">
        <v>2768</v>
      </c>
      <c r="D108" s="22" t="s">
        <v>46</v>
      </c>
      <c r="E108" s="66"/>
      <c r="F108" s="69"/>
      <c r="G108" s="25">
        <f t="shared" si="2"/>
        <v>0</v>
      </c>
    </row>
    <row r="109" spans="2:7" s="5" customFormat="1" ht="12" customHeight="1" x14ac:dyDescent="0.6">
      <c r="B109" s="63"/>
      <c r="C109" s="152"/>
      <c r="D109" s="66"/>
      <c r="E109" s="66"/>
      <c r="F109" s="69"/>
      <c r="G109" s="25" t="str">
        <f t="shared" si="2"/>
        <v/>
      </c>
    </row>
    <row r="110" spans="2:7" s="5" customFormat="1" x14ac:dyDescent="0.6">
      <c r="B110" s="50" t="s">
        <v>2769</v>
      </c>
      <c r="C110" s="153" t="s">
        <v>2770</v>
      </c>
      <c r="D110" s="66" t="s">
        <v>46</v>
      </c>
      <c r="E110" s="15"/>
      <c r="F110" s="69"/>
      <c r="G110" s="25">
        <f t="shared" si="2"/>
        <v>0</v>
      </c>
    </row>
    <row r="111" spans="2:7" s="5" customFormat="1" ht="12" customHeight="1" x14ac:dyDescent="0.6">
      <c r="B111" s="63"/>
      <c r="C111" s="152"/>
      <c r="D111" s="66"/>
      <c r="E111" s="15"/>
      <c r="F111" s="69"/>
      <c r="G111" s="25" t="str">
        <f t="shared" si="2"/>
        <v/>
      </c>
    </row>
    <row r="112" spans="2:7" s="5" customFormat="1" x14ac:dyDescent="0.6">
      <c r="B112" s="63" t="s">
        <v>2771</v>
      </c>
      <c r="C112" s="14" t="s">
        <v>2772</v>
      </c>
      <c r="D112" s="22" t="s">
        <v>46</v>
      </c>
      <c r="E112" s="15"/>
      <c r="F112" s="69"/>
      <c r="G112" s="25">
        <f t="shared" si="2"/>
        <v>0</v>
      </c>
    </row>
    <row r="113" spans="2:7" s="5" customFormat="1" ht="12" customHeight="1" x14ac:dyDescent="0.6">
      <c r="B113" s="63"/>
      <c r="C113" s="14"/>
      <c r="D113" s="15"/>
      <c r="E113" s="15"/>
      <c r="F113" s="69"/>
      <c r="G113" s="25" t="str">
        <f t="shared" si="2"/>
        <v/>
      </c>
    </row>
    <row r="114" spans="2:7" s="5" customFormat="1" x14ac:dyDescent="0.6">
      <c r="B114" s="95" t="s">
        <v>2773</v>
      </c>
      <c r="C114" s="14" t="s">
        <v>2757</v>
      </c>
      <c r="D114" s="22" t="s">
        <v>46</v>
      </c>
      <c r="E114" s="15"/>
      <c r="F114" s="16"/>
      <c r="G114" s="25">
        <f t="shared" si="2"/>
        <v>0</v>
      </c>
    </row>
    <row r="115" spans="2:7" s="5" customFormat="1" ht="12" customHeight="1" x14ac:dyDescent="0.6">
      <c r="B115" s="50"/>
      <c r="C115" s="14"/>
      <c r="D115" s="15"/>
      <c r="E115" s="15"/>
      <c r="F115" s="16"/>
      <c r="G115" s="17" t="str">
        <f t="shared" si="2"/>
        <v/>
      </c>
    </row>
    <row r="116" spans="2:7" s="5" customFormat="1" x14ac:dyDescent="0.6">
      <c r="B116" s="50" t="s">
        <v>2774</v>
      </c>
      <c r="C116" s="153" t="s">
        <v>2775</v>
      </c>
      <c r="D116" s="15" t="s">
        <v>2776</v>
      </c>
      <c r="E116" s="15"/>
      <c r="F116" s="16"/>
      <c r="G116" s="17">
        <f t="shared" si="2"/>
        <v>0</v>
      </c>
    </row>
    <row r="117" spans="2:7" s="5" customFormat="1" ht="12" customHeight="1" x14ac:dyDescent="0.6">
      <c r="B117" s="50"/>
      <c r="C117" s="14"/>
      <c r="D117" s="15"/>
      <c r="E117" s="15"/>
      <c r="F117" s="16"/>
      <c r="G117" s="17" t="str">
        <f t="shared" si="2"/>
        <v/>
      </c>
    </row>
    <row r="118" spans="2:7" s="5" customFormat="1" x14ac:dyDescent="0.6">
      <c r="B118" s="63" t="s">
        <v>2777</v>
      </c>
      <c r="C118" s="14" t="s">
        <v>2778</v>
      </c>
      <c r="D118" s="22" t="s">
        <v>90</v>
      </c>
      <c r="E118" s="15"/>
      <c r="F118" s="16"/>
      <c r="G118" s="17">
        <f t="shared" si="2"/>
        <v>0</v>
      </c>
    </row>
    <row r="119" spans="2:7" s="5" customFormat="1" ht="12" customHeight="1" x14ac:dyDescent="0.6">
      <c r="B119" s="63"/>
      <c r="C119" s="14"/>
      <c r="D119" s="15"/>
      <c r="E119" s="15"/>
      <c r="F119" s="16"/>
      <c r="G119" s="17" t="str">
        <f t="shared" si="2"/>
        <v/>
      </c>
    </row>
    <row r="120" spans="2:7" s="5" customFormat="1" x14ac:dyDescent="0.6">
      <c r="B120" s="95" t="s">
        <v>2779</v>
      </c>
      <c r="C120" s="14" t="s">
        <v>2780</v>
      </c>
      <c r="D120" s="22" t="s">
        <v>90</v>
      </c>
      <c r="E120" s="23"/>
      <c r="F120" s="24"/>
      <c r="G120" s="25">
        <f t="shared" si="2"/>
        <v>0</v>
      </c>
    </row>
    <row r="121" spans="2:7" s="5" customFormat="1" ht="12" customHeight="1" x14ac:dyDescent="0.6">
      <c r="B121" s="63"/>
      <c r="C121" s="14"/>
      <c r="D121" s="15"/>
      <c r="E121" s="26"/>
      <c r="F121" s="16"/>
      <c r="G121" s="25" t="str">
        <f t="shared" si="2"/>
        <v/>
      </c>
    </row>
    <row r="122" spans="2:7" s="5" customFormat="1" ht="26" x14ac:dyDescent="0.6">
      <c r="B122" s="50" t="s">
        <v>2781</v>
      </c>
      <c r="C122" s="14" t="s">
        <v>2782</v>
      </c>
      <c r="D122" s="22"/>
      <c r="E122" s="26"/>
      <c r="F122" s="64"/>
      <c r="G122" s="25" t="str">
        <f t="shared" si="2"/>
        <v/>
      </c>
    </row>
    <row r="123" spans="2:7" s="5" customFormat="1" ht="12" customHeight="1" x14ac:dyDescent="0.6">
      <c r="B123" s="63"/>
      <c r="C123" s="14"/>
      <c r="D123" s="15"/>
      <c r="E123" s="26"/>
      <c r="F123" s="16"/>
      <c r="G123" s="25" t="str">
        <f t="shared" si="2"/>
        <v/>
      </c>
    </row>
    <row r="124" spans="2:7" s="5" customFormat="1" x14ac:dyDescent="0.6">
      <c r="B124" s="50" t="s">
        <v>2783</v>
      </c>
      <c r="C124" s="152" t="s">
        <v>2784</v>
      </c>
      <c r="D124" s="22" t="s">
        <v>62</v>
      </c>
      <c r="E124" s="26"/>
      <c r="F124" s="67"/>
      <c r="G124" s="25">
        <f t="shared" si="2"/>
        <v>0</v>
      </c>
    </row>
    <row r="125" spans="2:7" s="5" customFormat="1" ht="12" customHeight="1" x14ac:dyDescent="0.6">
      <c r="B125" s="50"/>
      <c r="C125" s="14"/>
      <c r="D125" s="15"/>
      <c r="E125" s="26"/>
      <c r="F125" s="67"/>
      <c r="G125" s="25" t="str">
        <f t="shared" si="2"/>
        <v/>
      </c>
    </row>
    <row r="126" spans="2:7" s="5" customFormat="1" ht="26" x14ac:dyDescent="0.6">
      <c r="B126" s="50" t="s">
        <v>2785</v>
      </c>
      <c r="C126" s="153" t="s">
        <v>2786</v>
      </c>
      <c r="D126" s="22" t="s">
        <v>62</v>
      </c>
      <c r="E126" s="26"/>
      <c r="F126" s="69"/>
      <c r="G126" s="25">
        <f t="shared" si="2"/>
        <v>0</v>
      </c>
    </row>
    <row r="127" spans="2:7" s="5" customFormat="1" ht="12" customHeight="1" x14ac:dyDescent="0.6">
      <c r="B127" s="50"/>
      <c r="C127" s="153"/>
      <c r="D127" s="22"/>
      <c r="E127" s="26"/>
      <c r="F127" s="69"/>
      <c r="G127" s="25"/>
    </row>
    <row r="128" spans="2:7" s="5" customFormat="1" x14ac:dyDescent="0.6">
      <c r="B128" s="50" t="s">
        <v>2787</v>
      </c>
      <c r="C128" s="153" t="s">
        <v>2788</v>
      </c>
      <c r="D128" s="22" t="s">
        <v>46</v>
      </c>
      <c r="E128" s="26"/>
      <c r="F128" s="69"/>
      <c r="G128" s="25"/>
    </row>
    <row r="129" spans="2:8" s="5" customFormat="1" ht="12" customHeight="1" x14ac:dyDescent="0.6">
      <c r="B129" s="63"/>
      <c r="C129" s="14"/>
      <c r="D129" s="15"/>
      <c r="E129" s="26"/>
      <c r="F129" s="67"/>
      <c r="G129" s="25" t="str">
        <f t="shared" ref="G129:G143" si="3">IF(D129="","",E129*F129)</f>
        <v/>
      </c>
    </row>
    <row r="130" spans="2:8" s="5" customFormat="1" x14ac:dyDescent="0.6">
      <c r="B130" s="50" t="s">
        <v>2789</v>
      </c>
      <c r="C130" s="14" t="s">
        <v>2790</v>
      </c>
      <c r="D130" s="22"/>
      <c r="E130" s="26"/>
      <c r="F130" s="64"/>
      <c r="G130" s="25" t="str">
        <f t="shared" si="3"/>
        <v/>
      </c>
    </row>
    <row r="131" spans="2:8" s="5" customFormat="1" ht="12" customHeight="1" x14ac:dyDescent="0.6">
      <c r="B131" s="63"/>
      <c r="C131" s="14"/>
      <c r="D131" s="15"/>
      <c r="E131" s="26"/>
      <c r="F131" s="67"/>
      <c r="G131" s="25" t="str">
        <f t="shared" si="3"/>
        <v/>
      </c>
    </row>
    <row r="132" spans="2:8" s="5" customFormat="1" x14ac:dyDescent="0.6">
      <c r="B132" s="50" t="s">
        <v>2791</v>
      </c>
      <c r="C132" s="14" t="s">
        <v>2792</v>
      </c>
      <c r="D132" s="22" t="s">
        <v>46</v>
      </c>
      <c r="E132" s="26"/>
      <c r="F132" s="16"/>
      <c r="G132" s="25">
        <f t="shared" si="3"/>
        <v>0</v>
      </c>
    </row>
    <row r="133" spans="2:8" s="5" customFormat="1" ht="12" customHeight="1" x14ac:dyDescent="0.6">
      <c r="B133" s="63"/>
      <c r="C133" s="14"/>
      <c r="D133" s="15"/>
      <c r="E133" s="26"/>
      <c r="F133" s="16"/>
      <c r="G133" s="25" t="str">
        <f t="shared" si="3"/>
        <v/>
      </c>
    </row>
    <row r="134" spans="2:8" s="5" customFormat="1" x14ac:dyDescent="0.6">
      <c r="B134" s="50" t="s">
        <v>2793</v>
      </c>
      <c r="C134" s="14" t="s">
        <v>2794</v>
      </c>
      <c r="D134" s="22" t="s">
        <v>46</v>
      </c>
      <c r="E134" s="26"/>
      <c r="F134" s="69"/>
      <c r="G134" s="25">
        <f t="shared" si="3"/>
        <v>0</v>
      </c>
    </row>
    <row r="135" spans="2:8" s="5" customFormat="1" ht="12" customHeight="1" x14ac:dyDescent="0.6">
      <c r="B135" s="63"/>
      <c r="C135" s="14"/>
      <c r="D135" s="15"/>
      <c r="E135" s="26"/>
      <c r="F135" s="69"/>
      <c r="G135" s="25" t="str">
        <f t="shared" si="3"/>
        <v/>
      </c>
    </row>
    <row r="136" spans="2:8" s="5" customFormat="1" x14ac:dyDescent="0.6">
      <c r="B136" s="50" t="s">
        <v>2795</v>
      </c>
      <c r="C136" s="14" t="s">
        <v>2794</v>
      </c>
      <c r="D136" s="22" t="s">
        <v>46</v>
      </c>
      <c r="E136" s="26"/>
      <c r="F136" s="64"/>
      <c r="G136" s="25">
        <f t="shared" si="3"/>
        <v>0</v>
      </c>
    </row>
    <row r="137" spans="2:8" s="5" customFormat="1" ht="12" customHeight="1" x14ac:dyDescent="0.6">
      <c r="B137" s="63"/>
      <c r="C137" s="14"/>
      <c r="D137" s="15"/>
      <c r="E137" s="26"/>
      <c r="F137" s="27"/>
      <c r="G137" s="25" t="str">
        <f t="shared" si="3"/>
        <v/>
      </c>
    </row>
    <row r="138" spans="2:8" s="5" customFormat="1" x14ac:dyDescent="0.6">
      <c r="B138" s="50" t="s">
        <v>2796</v>
      </c>
      <c r="C138" s="14" t="s">
        <v>2794</v>
      </c>
      <c r="D138" s="22" t="s">
        <v>46</v>
      </c>
      <c r="E138" s="26"/>
      <c r="F138" s="27"/>
      <c r="G138" s="25">
        <f t="shared" si="3"/>
        <v>0</v>
      </c>
    </row>
    <row r="139" spans="2:8" s="5" customFormat="1" ht="12" customHeight="1" x14ac:dyDescent="0.6">
      <c r="B139" s="63"/>
      <c r="C139" s="14"/>
      <c r="D139" s="15"/>
      <c r="E139" s="26"/>
      <c r="F139" s="27"/>
      <c r="G139" s="25" t="str">
        <f t="shared" si="3"/>
        <v/>
      </c>
    </row>
    <row r="140" spans="2:8" s="5" customFormat="1" x14ac:dyDescent="0.6">
      <c r="B140" s="50" t="s">
        <v>2797</v>
      </c>
      <c r="C140" s="14" t="s">
        <v>2794</v>
      </c>
      <c r="D140" s="22" t="s">
        <v>46</v>
      </c>
      <c r="E140" s="26"/>
      <c r="F140" s="69"/>
      <c r="G140" s="25">
        <f t="shared" si="3"/>
        <v>0</v>
      </c>
    </row>
    <row r="141" spans="2:8" s="5" customFormat="1" ht="12" customHeight="1" x14ac:dyDescent="0.6">
      <c r="B141" s="63"/>
      <c r="C141" s="14"/>
      <c r="D141" s="15"/>
      <c r="E141" s="26"/>
      <c r="F141" s="27"/>
      <c r="G141" s="25" t="str">
        <f t="shared" si="3"/>
        <v/>
      </c>
    </row>
    <row r="142" spans="2:8" s="5" customFormat="1" x14ac:dyDescent="0.6">
      <c r="B142" s="50" t="s">
        <v>2798</v>
      </c>
      <c r="C142" s="14" t="s">
        <v>2799</v>
      </c>
      <c r="D142" s="22" t="s">
        <v>90</v>
      </c>
      <c r="E142" s="26"/>
      <c r="F142" s="64"/>
      <c r="G142" s="25">
        <f t="shared" si="3"/>
        <v>0</v>
      </c>
    </row>
    <row r="143" spans="2:8" s="5" customFormat="1" ht="12" customHeight="1" x14ac:dyDescent="0.6">
      <c r="B143" s="63"/>
      <c r="C143" s="14"/>
      <c r="D143" s="15"/>
      <c r="E143" s="15"/>
      <c r="F143" s="16"/>
      <c r="G143" s="25" t="str">
        <f t="shared" si="3"/>
        <v/>
      </c>
    </row>
    <row r="144" spans="2:8" s="28" customFormat="1" ht="24.75" customHeight="1" x14ac:dyDescent="0.6">
      <c r="B144" s="93" t="str">
        <f>$B$10</f>
        <v>C11.5</v>
      </c>
      <c r="C144" s="30" t="s">
        <v>173</v>
      </c>
      <c r="D144" s="31"/>
      <c r="E144" s="32"/>
      <c r="F144" s="31"/>
      <c r="G144" s="33">
        <f>SUM(G74:G143)</f>
        <v>0</v>
      </c>
      <c r="H144" s="34"/>
    </row>
  </sheetData>
  <mergeCells count="11">
    <mergeCell ref="B69:F69"/>
    <mergeCell ref="G69:G72"/>
    <mergeCell ref="B70:F72"/>
    <mergeCell ref="E1:G1"/>
    <mergeCell ref="G4:G7"/>
    <mergeCell ref="B4:F4"/>
    <mergeCell ref="B5:F7"/>
    <mergeCell ref="B66:D66"/>
    <mergeCell ref="E66:G68"/>
    <mergeCell ref="B67:D67"/>
    <mergeCell ref="B68:D68"/>
  </mergeCells>
  <pageMargins left="0.43307086614173229" right="0.31496062992125984" top="0.43307086614173229" bottom="0.62992125984251968" header="0.35433070866141736" footer="0.31496062992125984"/>
  <pageSetup paperSize="9" scale="70" firstPageNumber="31" orientation="portrait" cellComments="asDisplayed" useFirstPageNumber="1" r:id="rId1"/>
  <headerFooter alignWithMargins="0">
    <oddHeader xml:space="preserve">&amp;R&amp;"Arial,Bold Italic"
</oddHeader>
    <oddFooter xml:space="preserve">&amp;L&amp;"Arial,Bold"&amp;8_______________________________________________________________________________________________________________________
ZNT 4198/17T Standard Quotation Document Ver. 2019-09-02&amp;R&amp;"Arial,Bold"C&amp;P   </oddFooter>
  </headerFooter>
  <rowBreaks count="1" manualBreakCount="1">
    <brk id="65" max="8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87">
    <tabColor rgb="FF92D050"/>
    <pageSetUpPr fitToPage="1"/>
  </sheetPr>
  <dimension ref="B1:I257"/>
  <sheetViews>
    <sheetView view="pageBreakPreview" zoomScale="90" zoomScaleNormal="125" zoomScaleSheetLayoutView="90" zoomScalePageLayoutView="125" workbookViewId="0">
      <pane xSplit="4" ySplit="1" topLeftCell="E204" activePane="bottomRight" state="frozen"/>
      <selection pane="topRight" activeCell="R26" sqref="R26"/>
      <selection pane="bottomLeft" activeCell="R26" sqref="R26"/>
      <selection pane="bottomRight" activeCell="E74" sqref="E74:E100"/>
    </sheetView>
  </sheetViews>
  <sheetFormatPr defaultColWidth="8.86328125" defaultRowHeight="11.75" x14ac:dyDescent="0.6"/>
  <cols>
    <col min="1" max="1" width="0.86328125" style="110" customWidth="1"/>
    <col min="2" max="2" width="11.54296875" style="114" customWidth="1"/>
    <col min="3" max="3" width="46.86328125" style="113" customWidth="1"/>
    <col min="4" max="4" width="13.54296875" style="112" customWidth="1"/>
    <col min="5" max="5" width="15.54296875" style="112" customWidth="1"/>
    <col min="6" max="6" width="15.54296875" style="110" customWidth="1"/>
    <col min="7" max="7" width="15.54296875" style="111" customWidth="1"/>
    <col min="8" max="8" width="0.86328125" style="111" customWidth="1"/>
    <col min="9" max="16384" width="8.86328125" style="110"/>
  </cols>
  <sheetData>
    <row r="1" spans="2:8" ht="12" x14ac:dyDescent="0.6">
      <c r="B1" s="145" t="str">
        <f>Client1</f>
        <v>Province of KwaZulu-Natal</v>
      </c>
      <c r="E1" s="390" t="str">
        <f>"Contract No. "&amp;ContractNo</f>
        <v>Contract No. ZNB00904/00000/00/HOD/INF/21/T</v>
      </c>
      <c r="F1" s="390"/>
      <c r="G1" s="390"/>
    </row>
    <row r="2" spans="2:8" ht="12" x14ac:dyDescent="0.6">
      <c r="B2" s="144" t="str">
        <f>Client2</f>
        <v>Department of Transport</v>
      </c>
    </row>
    <row r="3" spans="2:8" x14ac:dyDescent="0.6">
      <c r="B3" s="113"/>
    </row>
    <row r="4" spans="2:8" ht="12.75" customHeight="1" x14ac:dyDescent="0.6">
      <c r="B4" s="394" t="s">
        <v>8</v>
      </c>
      <c r="C4" s="395"/>
      <c r="D4" s="395"/>
      <c r="E4" s="395"/>
      <c r="F4" s="395"/>
      <c r="G4" s="391" t="str">
        <f>"CHAPTER "&amp;B10</f>
        <v>CHAPTER C11.7</v>
      </c>
      <c r="H4" s="146"/>
    </row>
    <row r="5" spans="2:8" ht="7.5" customHeight="1" x14ac:dyDescent="0.6">
      <c r="B5" s="396" t="str">
        <f>ContractDescription</f>
        <v>THE CONSTRUCTION OF THE LOVU RIVER PEDESTRIAN BRIDGE NO.3383 IN THE DURBAN REGION</v>
      </c>
      <c r="C5" s="397"/>
      <c r="D5" s="397"/>
      <c r="E5" s="397"/>
      <c r="F5" s="397"/>
      <c r="G5" s="392"/>
      <c r="H5" s="143"/>
    </row>
    <row r="6" spans="2:8" ht="12.75" customHeight="1" x14ac:dyDescent="0.6">
      <c r="B6" s="396"/>
      <c r="C6" s="397"/>
      <c r="D6" s="397"/>
      <c r="E6" s="397"/>
      <c r="F6" s="397"/>
      <c r="G6" s="392"/>
      <c r="H6" s="143"/>
    </row>
    <row r="7" spans="2:8" s="141" customFormat="1" ht="7.5" customHeight="1" x14ac:dyDescent="0.6">
      <c r="B7" s="398"/>
      <c r="C7" s="399"/>
      <c r="D7" s="399"/>
      <c r="E7" s="399"/>
      <c r="F7" s="399"/>
      <c r="G7" s="393"/>
      <c r="H7" s="142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55000000000000004">
      <c r="B9" s="123"/>
      <c r="C9" s="120"/>
      <c r="D9" s="119"/>
      <c r="E9" s="119"/>
      <c r="F9" s="125"/>
      <c r="G9" s="131" t="str">
        <f t="shared" ref="G9:G24" si="0">IF(D9="","",E9*F9)</f>
        <v/>
      </c>
      <c r="H9" s="136"/>
    </row>
    <row r="10" spans="2:8" ht="12" x14ac:dyDescent="0.55000000000000004">
      <c r="B10" s="127" t="s">
        <v>2800</v>
      </c>
      <c r="C10" s="126" t="s">
        <v>2801</v>
      </c>
      <c r="D10" s="119"/>
      <c r="E10" s="119"/>
      <c r="F10" s="125"/>
      <c r="G10" s="131" t="str">
        <f t="shared" si="0"/>
        <v/>
      </c>
      <c r="H10" s="136"/>
    </row>
    <row r="11" spans="2:8" ht="10.5" hidden="1" customHeight="1" x14ac:dyDescent="0.55000000000000004">
      <c r="B11" s="123"/>
      <c r="C11" s="120"/>
      <c r="D11" s="119"/>
      <c r="E11" s="119"/>
      <c r="F11" s="125"/>
      <c r="G11" s="131" t="str">
        <f t="shared" si="0"/>
        <v/>
      </c>
      <c r="H11" s="136"/>
    </row>
    <row r="12" spans="2:8" hidden="1" x14ac:dyDescent="0.55000000000000004">
      <c r="B12" s="135" t="s">
        <v>2802</v>
      </c>
      <c r="C12" s="120" t="s">
        <v>2803</v>
      </c>
      <c r="D12" s="119"/>
      <c r="E12" s="119"/>
      <c r="F12" s="125"/>
      <c r="G12" s="131" t="str">
        <f t="shared" si="0"/>
        <v/>
      </c>
      <c r="H12" s="136"/>
    </row>
    <row r="13" spans="2:8" hidden="1" x14ac:dyDescent="0.55000000000000004">
      <c r="B13" s="135"/>
      <c r="C13" s="120"/>
      <c r="D13" s="119"/>
      <c r="E13" s="119"/>
      <c r="F13" s="125"/>
      <c r="G13" s="131" t="str">
        <f t="shared" si="0"/>
        <v/>
      </c>
      <c r="H13" s="136"/>
    </row>
    <row r="14" spans="2:8" ht="23.5" hidden="1" x14ac:dyDescent="0.55000000000000004">
      <c r="B14" s="123" t="s">
        <v>2804</v>
      </c>
      <c r="C14" s="120" t="s">
        <v>2805</v>
      </c>
      <c r="D14" s="122"/>
      <c r="E14" s="129"/>
      <c r="F14" s="128"/>
      <c r="G14" s="115"/>
      <c r="H14" s="139"/>
    </row>
    <row r="15" spans="2:8" ht="13" hidden="1" x14ac:dyDescent="0.55000000000000004">
      <c r="B15" s="50"/>
      <c r="C15" s="14"/>
      <c r="D15" s="119"/>
      <c r="E15" s="117"/>
      <c r="F15" s="125"/>
      <c r="G15" s="115"/>
      <c r="H15" s="136"/>
    </row>
    <row r="16" spans="2:8" ht="23.5" hidden="1" x14ac:dyDescent="0.55000000000000004">
      <c r="B16" s="123" t="s">
        <v>2806</v>
      </c>
      <c r="C16" s="120" t="s">
        <v>2807</v>
      </c>
      <c r="D16" s="122" t="s">
        <v>46</v>
      </c>
      <c r="E16" s="117"/>
      <c r="F16" s="128"/>
      <c r="G16" s="115">
        <f t="shared" si="0"/>
        <v>0</v>
      </c>
      <c r="H16" s="136"/>
    </row>
    <row r="17" spans="2:8" hidden="1" x14ac:dyDescent="0.55000000000000004">
      <c r="B17" s="135"/>
      <c r="C17" s="120"/>
      <c r="D17" s="119"/>
      <c r="E17" s="117"/>
      <c r="F17" s="125"/>
      <c r="G17" s="115" t="str">
        <f t="shared" si="0"/>
        <v/>
      </c>
      <c r="H17" s="140"/>
    </row>
    <row r="18" spans="2:8" ht="23.5" hidden="1" x14ac:dyDescent="0.55000000000000004">
      <c r="B18" s="123" t="s">
        <v>2808</v>
      </c>
      <c r="C18" s="189" t="s">
        <v>2809</v>
      </c>
      <c r="D18" s="122" t="s">
        <v>46</v>
      </c>
      <c r="E18" s="117"/>
      <c r="F18" s="116"/>
      <c r="G18" s="115">
        <f t="shared" si="0"/>
        <v>0</v>
      </c>
      <c r="H18" s="137"/>
    </row>
    <row r="19" spans="2:8" hidden="1" x14ac:dyDescent="0.55000000000000004">
      <c r="B19" s="135"/>
      <c r="C19" s="191"/>
      <c r="D19" s="118"/>
      <c r="E19" s="117"/>
      <c r="F19" s="116"/>
      <c r="G19" s="115" t="str">
        <f t="shared" si="0"/>
        <v/>
      </c>
      <c r="H19" s="137"/>
    </row>
    <row r="20" spans="2:8" ht="23.5" hidden="1" x14ac:dyDescent="0.55000000000000004">
      <c r="B20" s="123" t="s">
        <v>2810</v>
      </c>
      <c r="C20" s="120" t="s">
        <v>2811</v>
      </c>
      <c r="D20" s="122" t="s">
        <v>2812</v>
      </c>
      <c r="E20" s="117"/>
      <c r="F20" s="124"/>
      <c r="G20" s="115">
        <f t="shared" si="0"/>
        <v>0</v>
      </c>
      <c r="H20" s="137"/>
    </row>
    <row r="21" spans="2:8" hidden="1" x14ac:dyDescent="0.55000000000000004">
      <c r="B21" s="135"/>
      <c r="C21" s="191"/>
      <c r="D21" s="118"/>
      <c r="E21" s="117"/>
      <c r="F21" s="116"/>
      <c r="G21" s="115" t="str">
        <f t="shared" si="0"/>
        <v/>
      </c>
      <c r="H21" s="137"/>
    </row>
    <row r="22" spans="2:8" ht="13.25" hidden="1" x14ac:dyDescent="0.55000000000000004">
      <c r="B22" s="123" t="s">
        <v>2813</v>
      </c>
      <c r="C22" s="120" t="s">
        <v>2814</v>
      </c>
      <c r="D22" s="122" t="s">
        <v>2812</v>
      </c>
      <c r="E22" s="117"/>
      <c r="F22" s="121"/>
      <c r="G22" s="115">
        <f t="shared" si="0"/>
        <v>0</v>
      </c>
      <c r="H22" s="137"/>
    </row>
    <row r="23" spans="2:8" hidden="1" x14ac:dyDescent="0.55000000000000004">
      <c r="B23" s="135"/>
      <c r="C23" s="120"/>
      <c r="D23" s="119"/>
      <c r="E23" s="117"/>
      <c r="F23" s="116"/>
      <c r="G23" s="115" t="str">
        <f t="shared" si="0"/>
        <v/>
      </c>
      <c r="H23" s="137"/>
    </row>
    <row r="24" spans="2:8" ht="13.25" hidden="1" x14ac:dyDescent="0.55000000000000004">
      <c r="B24" s="123" t="s">
        <v>2815</v>
      </c>
      <c r="C24" s="189" t="s">
        <v>2816</v>
      </c>
      <c r="D24" s="122" t="s">
        <v>2812</v>
      </c>
      <c r="E24" s="117"/>
      <c r="F24" s="125"/>
      <c r="G24" s="115">
        <f t="shared" si="0"/>
        <v>0</v>
      </c>
      <c r="H24" s="136"/>
    </row>
    <row r="25" spans="2:8" hidden="1" x14ac:dyDescent="0.55000000000000004">
      <c r="B25" s="123"/>
      <c r="C25" s="189"/>
      <c r="D25" s="122"/>
      <c r="E25" s="117"/>
      <c r="F25" s="125"/>
      <c r="G25" s="115"/>
      <c r="H25" s="136"/>
    </row>
    <row r="26" spans="2:8" ht="23.5" hidden="1" x14ac:dyDescent="0.55000000000000004">
      <c r="B26" s="123" t="s">
        <v>2817</v>
      </c>
      <c r="C26" s="189" t="s">
        <v>2818</v>
      </c>
      <c r="D26" s="122" t="s">
        <v>2812</v>
      </c>
      <c r="E26" s="117"/>
      <c r="F26" s="124"/>
      <c r="G26" s="115"/>
      <c r="H26" s="136"/>
    </row>
    <row r="27" spans="2:8" hidden="1" x14ac:dyDescent="0.55000000000000004">
      <c r="B27" s="135"/>
      <c r="C27" s="120"/>
      <c r="D27" s="119"/>
      <c r="E27" s="117"/>
      <c r="F27" s="125"/>
      <c r="G27" s="115" t="str">
        <f t="shared" ref="G27:G52" si="1">IF(D27="","",E27*F27)</f>
        <v/>
      </c>
      <c r="H27" s="136"/>
    </row>
    <row r="28" spans="2:8" ht="23.5" hidden="1" x14ac:dyDescent="0.55000000000000004">
      <c r="B28" s="123" t="s">
        <v>2819</v>
      </c>
      <c r="C28" s="120" t="s">
        <v>2820</v>
      </c>
      <c r="D28" s="122" t="s">
        <v>2812</v>
      </c>
      <c r="E28" s="117"/>
      <c r="F28" s="124"/>
      <c r="G28" s="115">
        <f t="shared" si="1"/>
        <v>0</v>
      </c>
      <c r="H28" s="139"/>
    </row>
    <row r="29" spans="2:8" hidden="1" x14ac:dyDescent="0.55000000000000004">
      <c r="B29" s="135"/>
      <c r="C29" s="120"/>
      <c r="D29" s="119"/>
      <c r="E29" s="117"/>
      <c r="F29" s="124"/>
      <c r="G29" s="115" t="str">
        <f t="shared" si="1"/>
        <v/>
      </c>
      <c r="H29" s="136"/>
    </row>
    <row r="30" spans="2:8" ht="23.5" hidden="1" x14ac:dyDescent="0.55000000000000004">
      <c r="B30" s="123" t="s">
        <v>2821</v>
      </c>
      <c r="C30" s="120" t="s">
        <v>2822</v>
      </c>
      <c r="D30" s="122" t="s">
        <v>2812</v>
      </c>
      <c r="E30" s="117"/>
      <c r="F30" s="121"/>
      <c r="G30" s="115">
        <f t="shared" si="1"/>
        <v>0</v>
      </c>
      <c r="H30" s="136"/>
    </row>
    <row r="31" spans="2:8" hidden="1" x14ac:dyDescent="0.55000000000000004">
      <c r="B31" s="135"/>
      <c r="C31" s="120"/>
      <c r="D31" s="119"/>
      <c r="E31" s="117"/>
      <c r="F31" s="133"/>
      <c r="G31" s="115" t="str">
        <f t="shared" si="1"/>
        <v/>
      </c>
      <c r="H31" s="136"/>
    </row>
    <row r="32" spans="2:8" ht="23.5" hidden="1" x14ac:dyDescent="0.55000000000000004">
      <c r="B32" s="123" t="s">
        <v>2823</v>
      </c>
      <c r="C32" s="120" t="s">
        <v>2824</v>
      </c>
      <c r="D32" s="122" t="s">
        <v>46</v>
      </c>
      <c r="E32" s="117"/>
      <c r="F32" s="133"/>
      <c r="G32" s="115">
        <f t="shared" si="1"/>
        <v>0</v>
      </c>
      <c r="H32" s="136"/>
    </row>
    <row r="33" spans="2:8" hidden="1" x14ac:dyDescent="0.55000000000000004">
      <c r="B33" s="135"/>
      <c r="C33" s="120"/>
      <c r="D33" s="119"/>
      <c r="E33" s="117"/>
      <c r="F33" s="133"/>
      <c r="G33" s="115" t="str">
        <f t="shared" si="1"/>
        <v/>
      </c>
      <c r="H33" s="136"/>
    </row>
    <row r="34" spans="2:8" ht="23.5" hidden="1" x14ac:dyDescent="0.55000000000000004">
      <c r="B34" s="123" t="s">
        <v>2825</v>
      </c>
      <c r="C34" s="189" t="s">
        <v>2826</v>
      </c>
      <c r="D34" s="122" t="s">
        <v>2812</v>
      </c>
      <c r="E34" s="117"/>
      <c r="F34" s="124"/>
      <c r="G34" s="115">
        <f t="shared" si="1"/>
        <v>0</v>
      </c>
      <c r="H34" s="139"/>
    </row>
    <row r="35" spans="2:8" hidden="1" x14ac:dyDescent="0.55000000000000004">
      <c r="B35" s="135"/>
      <c r="C35" s="120"/>
      <c r="D35" s="119"/>
      <c r="E35" s="117"/>
      <c r="F35" s="133"/>
      <c r="G35" s="115" t="str">
        <f t="shared" si="1"/>
        <v/>
      </c>
      <c r="H35" s="136"/>
    </row>
    <row r="36" spans="2:8" ht="23.5" hidden="1" x14ac:dyDescent="0.55000000000000004">
      <c r="B36" s="123" t="s">
        <v>2827</v>
      </c>
      <c r="C36" s="120" t="s">
        <v>2828</v>
      </c>
      <c r="D36" s="122" t="s">
        <v>2812</v>
      </c>
      <c r="E36" s="117"/>
      <c r="F36" s="121"/>
      <c r="G36" s="115">
        <f t="shared" si="1"/>
        <v>0</v>
      </c>
      <c r="H36" s="136"/>
    </row>
    <row r="37" spans="2:8" hidden="1" x14ac:dyDescent="0.55000000000000004">
      <c r="B37" s="135"/>
      <c r="C37" s="120"/>
      <c r="D37" s="119"/>
      <c r="E37" s="119"/>
      <c r="F37" s="125"/>
      <c r="G37" s="115" t="str">
        <f t="shared" si="1"/>
        <v/>
      </c>
      <c r="H37" s="136"/>
    </row>
    <row r="38" spans="2:8" ht="35.25" hidden="1" x14ac:dyDescent="0.55000000000000004">
      <c r="B38" s="123" t="s">
        <v>2829</v>
      </c>
      <c r="C38" s="120" t="s">
        <v>2830</v>
      </c>
      <c r="D38" s="122" t="s">
        <v>2812</v>
      </c>
      <c r="E38" s="119"/>
      <c r="F38" s="124"/>
      <c r="G38" s="115">
        <f t="shared" si="1"/>
        <v>0</v>
      </c>
      <c r="H38" s="136"/>
    </row>
    <row r="39" spans="2:8" hidden="1" x14ac:dyDescent="0.55000000000000004">
      <c r="B39" s="135"/>
      <c r="C39" s="120"/>
      <c r="D39" s="119"/>
      <c r="E39" s="119"/>
      <c r="F39" s="124"/>
      <c r="G39" s="115" t="str">
        <f t="shared" si="1"/>
        <v/>
      </c>
      <c r="H39" s="136"/>
    </row>
    <row r="40" spans="2:8" ht="23.5" hidden="1" x14ac:dyDescent="0.55000000000000004">
      <c r="B40" s="123" t="s">
        <v>2831</v>
      </c>
      <c r="C40" s="189" t="s">
        <v>2832</v>
      </c>
      <c r="D40" s="122" t="s">
        <v>2812</v>
      </c>
      <c r="E40" s="119"/>
      <c r="F40" s="124"/>
      <c r="G40" s="115">
        <f t="shared" si="1"/>
        <v>0</v>
      </c>
      <c r="H40" s="136"/>
    </row>
    <row r="41" spans="2:8" hidden="1" x14ac:dyDescent="0.55000000000000004">
      <c r="B41" s="135"/>
      <c r="C41" s="120"/>
      <c r="D41" s="119"/>
      <c r="E41" s="119"/>
      <c r="F41" s="124"/>
      <c r="G41" s="115" t="str">
        <f t="shared" si="1"/>
        <v/>
      </c>
      <c r="H41" s="136"/>
    </row>
    <row r="42" spans="2:8" ht="35.25" hidden="1" x14ac:dyDescent="0.55000000000000004">
      <c r="B42" s="123" t="s">
        <v>2833</v>
      </c>
      <c r="C42" s="189" t="s">
        <v>2834</v>
      </c>
      <c r="D42" s="122" t="s">
        <v>46</v>
      </c>
      <c r="E42" s="119"/>
      <c r="F42" s="132"/>
      <c r="G42" s="115">
        <f t="shared" si="1"/>
        <v>0</v>
      </c>
      <c r="H42" s="136"/>
    </row>
    <row r="43" spans="2:8" hidden="1" x14ac:dyDescent="0.55000000000000004">
      <c r="B43" s="135"/>
      <c r="C43" s="120"/>
      <c r="D43" s="119"/>
      <c r="E43" s="119"/>
      <c r="F43" s="124"/>
      <c r="G43" s="115" t="str">
        <f t="shared" si="1"/>
        <v/>
      </c>
      <c r="H43" s="136"/>
    </row>
    <row r="44" spans="2:8" ht="35.25" hidden="1" x14ac:dyDescent="0.55000000000000004">
      <c r="B44" s="123" t="s">
        <v>2835</v>
      </c>
      <c r="C44" s="120" t="s">
        <v>2836</v>
      </c>
      <c r="D44" s="122" t="s">
        <v>46</v>
      </c>
      <c r="E44" s="119"/>
      <c r="F44" s="124"/>
      <c r="G44" s="115">
        <f t="shared" si="1"/>
        <v>0</v>
      </c>
      <c r="H44" s="136"/>
    </row>
    <row r="45" spans="2:8" hidden="1" x14ac:dyDescent="0.55000000000000004">
      <c r="B45" s="135"/>
      <c r="C45" s="120"/>
      <c r="D45" s="119"/>
      <c r="E45" s="119"/>
      <c r="F45" s="124"/>
      <c r="G45" s="115" t="str">
        <f t="shared" si="1"/>
        <v/>
      </c>
      <c r="H45" s="136"/>
    </row>
    <row r="46" spans="2:8" ht="35.25" hidden="1" x14ac:dyDescent="0.55000000000000004">
      <c r="B46" s="123" t="s">
        <v>2837</v>
      </c>
      <c r="C46" s="120" t="s">
        <v>2838</v>
      </c>
      <c r="D46" s="118" t="s">
        <v>46</v>
      </c>
      <c r="E46" s="118"/>
      <c r="F46" s="124"/>
      <c r="G46" s="115">
        <f t="shared" si="1"/>
        <v>0</v>
      </c>
      <c r="H46" s="137"/>
    </row>
    <row r="47" spans="2:8" hidden="1" x14ac:dyDescent="0.55000000000000004">
      <c r="B47" s="135"/>
      <c r="C47" s="120"/>
      <c r="D47" s="119"/>
      <c r="E47" s="119"/>
      <c r="F47" s="124"/>
      <c r="G47" s="115" t="str">
        <f t="shared" si="1"/>
        <v/>
      </c>
      <c r="H47" s="136"/>
    </row>
    <row r="48" spans="2:8" ht="23.5" hidden="1" x14ac:dyDescent="0.55000000000000004">
      <c r="B48" s="123" t="s">
        <v>2839</v>
      </c>
      <c r="C48" s="189" t="s">
        <v>2840</v>
      </c>
      <c r="D48" s="122" t="s">
        <v>2812</v>
      </c>
      <c r="E48" s="118"/>
      <c r="F48" s="124"/>
      <c r="G48" s="115">
        <f t="shared" si="1"/>
        <v>0</v>
      </c>
      <c r="H48" s="138"/>
    </row>
    <row r="49" spans="2:8" hidden="1" x14ac:dyDescent="0.55000000000000004">
      <c r="B49" s="135"/>
      <c r="C49" s="191"/>
      <c r="D49" s="118"/>
      <c r="E49" s="118"/>
      <c r="F49" s="124"/>
      <c r="G49" s="115" t="str">
        <f t="shared" si="1"/>
        <v/>
      </c>
      <c r="H49" s="137"/>
    </row>
    <row r="50" spans="2:8" ht="35.25" hidden="1" x14ac:dyDescent="0.55000000000000004">
      <c r="B50" s="135" t="s">
        <v>2841</v>
      </c>
      <c r="C50" s="120" t="s">
        <v>2842</v>
      </c>
      <c r="D50" s="122" t="s">
        <v>2812</v>
      </c>
      <c r="E50" s="119"/>
      <c r="F50" s="124"/>
      <c r="G50" s="115">
        <f t="shared" si="1"/>
        <v>0</v>
      </c>
      <c r="H50" s="136"/>
    </row>
    <row r="51" spans="2:8" hidden="1" x14ac:dyDescent="0.55000000000000004">
      <c r="B51" s="135"/>
      <c r="C51" s="120"/>
      <c r="D51" s="119"/>
      <c r="E51" s="119"/>
      <c r="F51" s="124"/>
      <c r="G51" s="115" t="str">
        <f t="shared" si="1"/>
        <v/>
      </c>
      <c r="H51" s="136"/>
    </row>
    <row r="52" spans="2:8" ht="35.25" hidden="1" x14ac:dyDescent="0.55000000000000004">
      <c r="B52" s="134" t="s">
        <v>2843</v>
      </c>
      <c r="C52" s="120" t="s">
        <v>2844</v>
      </c>
      <c r="D52" s="122" t="s">
        <v>2812</v>
      </c>
      <c r="E52" s="119"/>
      <c r="F52" s="124"/>
      <c r="G52" s="115">
        <f t="shared" si="1"/>
        <v>0</v>
      </c>
      <c r="H52" s="136"/>
    </row>
    <row r="53" spans="2:8" hidden="1" x14ac:dyDescent="0.55000000000000004">
      <c r="B53" s="134"/>
      <c r="C53" s="120"/>
      <c r="D53" s="122"/>
      <c r="E53" s="119"/>
      <c r="F53" s="124"/>
      <c r="G53" s="115"/>
      <c r="H53" s="136"/>
    </row>
    <row r="54" spans="2:8" hidden="1" x14ac:dyDescent="0.55000000000000004">
      <c r="B54" s="134"/>
      <c r="C54" s="120"/>
      <c r="D54" s="122"/>
      <c r="E54" s="119"/>
      <c r="F54" s="124"/>
      <c r="G54" s="115"/>
      <c r="H54" s="136"/>
    </row>
    <row r="55" spans="2:8" hidden="1" x14ac:dyDescent="0.55000000000000004">
      <c r="B55" s="134"/>
      <c r="C55" s="120"/>
      <c r="D55" s="122"/>
      <c r="E55" s="119"/>
      <c r="F55" s="124"/>
      <c r="G55" s="115"/>
      <c r="H55" s="136"/>
    </row>
    <row r="56" spans="2:8" hidden="1" x14ac:dyDescent="0.55000000000000004">
      <c r="B56" s="134"/>
      <c r="C56" s="120"/>
      <c r="D56" s="122"/>
      <c r="E56" s="119"/>
      <c r="F56" s="124"/>
      <c r="G56" s="115"/>
      <c r="H56" s="136"/>
    </row>
    <row r="57" spans="2:8" hidden="1" x14ac:dyDescent="0.55000000000000004">
      <c r="B57" s="134"/>
      <c r="C57" s="120"/>
      <c r="D57" s="122"/>
      <c r="E57" s="119"/>
      <c r="F57" s="124"/>
      <c r="G57" s="115"/>
      <c r="H57" s="136"/>
    </row>
    <row r="58" spans="2:8" hidden="1" x14ac:dyDescent="0.55000000000000004">
      <c r="B58" s="135"/>
      <c r="C58" s="120"/>
      <c r="D58" s="119"/>
      <c r="E58" s="119"/>
      <c r="F58" s="124"/>
      <c r="G58" s="115" t="str">
        <f>IF(D58="","",E58*F58)</f>
        <v/>
      </c>
      <c r="H58" s="136"/>
    </row>
    <row r="59" spans="2:8" s="28" customFormat="1" ht="19.5" hidden="1" customHeight="1" x14ac:dyDescent="0.6">
      <c r="B59" s="154" t="str">
        <f>$B$10</f>
        <v>C11.7</v>
      </c>
      <c r="C59" s="30" t="s">
        <v>78</v>
      </c>
      <c r="D59" s="31"/>
      <c r="E59" s="32"/>
      <c r="F59" s="31"/>
      <c r="G59" s="33">
        <f>SUM(G9:G58)</f>
        <v>0</v>
      </c>
      <c r="H59" s="34"/>
    </row>
    <row r="60" spans="2:8" s="1" customFormat="1" ht="13" hidden="1" x14ac:dyDescent="0.6">
      <c r="B60" s="367" t="str">
        <f>Client1</f>
        <v>Province of KwaZulu-Natal</v>
      </c>
      <c r="C60" s="367"/>
      <c r="D60" s="367"/>
      <c r="E60" s="365" t="str">
        <f>"Contract No. "&amp;ContractNo</f>
        <v>Contract No. ZNB00904/00000/00/HOD/INF/21/T</v>
      </c>
      <c r="F60" s="365"/>
      <c r="G60" s="365"/>
      <c r="H60" s="5"/>
    </row>
    <row r="61" spans="2:8" s="1" customFormat="1" ht="13" hidden="1" x14ac:dyDescent="0.6">
      <c r="B61" s="367" t="str">
        <f>Client2</f>
        <v>Department of Transport</v>
      </c>
      <c r="C61" s="367"/>
      <c r="D61" s="367"/>
      <c r="E61" s="365"/>
      <c r="F61" s="365"/>
      <c r="G61" s="365"/>
      <c r="H61" s="5"/>
    </row>
    <row r="62" spans="2:8" s="1" customFormat="1" ht="13" hidden="1" x14ac:dyDescent="0.6">
      <c r="B62" s="368"/>
      <c r="C62" s="368"/>
      <c r="D62" s="368"/>
      <c r="E62" s="366"/>
      <c r="F62" s="366"/>
      <c r="G62" s="366"/>
      <c r="H62" s="5"/>
    </row>
    <row r="63" spans="2:8" s="1" customFormat="1" ht="13" hidden="1" x14ac:dyDescent="0.6">
      <c r="B63" s="376" t="s">
        <v>8</v>
      </c>
      <c r="C63" s="377"/>
      <c r="D63" s="377"/>
      <c r="E63" s="377"/>
      <c r="F63" s="377"/>
      <c r="G63" s="378" t="str">
        <f>$G$4</f>
        <v>CHAPTER C11.7</v>
      </c>
      <c r="H63" s="6"/>
    </row>
    <row r="64" spans="2:8" s="1" customFormat="1" ht="13" hidden="1" x14ac:dyDescent="0.6">
      <c r="B64" s="369" t="str">
        <f>ContractDescription</f>
        <v>THE CONSTRUCTION OF THE LOVU RIVER PEDESTRIAN BRIDGE NO.3383 IN THE DURBAN REGION</v>
      </c>
      <c r="C64" s="370"/>
      <c r="D64" s="370"/>
      <c r="E64" s="370"/>
      <c r="F64" s="370"/>
      <c r="G64" s="365"/>
      <c r="H64" s="8"/>
    </row>
    <row r="65" spans="2:8" s="1" customFormat="1" ht="13" hidden="1" x14ac:dyDescent="0.6">
      <c r="B65" s="369"/>
      <c r="C65" s="370"/>
      <c r="D65" s="370"/>
      <c r="E65" s="370"/>
      <c r="F65" s="370"/>
      <c r="G65" s="365"/>
      <c r="H65" s="8"/>
    </row>
    <row r="66" spans="2:8" s="1" customFormat="1" ht="13" hidden="1" x14ac:dyDescent="0.6">
      <c r="B66" s="371"/>
      <c r="C66" s="372"/>
      <c r="D66" s="372"/>
      <c r="E66" s="372"/>
      <c r="F66" s="372"/>
      <c r="G66" s="366"/>
      <c r="H66" s="8"/>
    </row>
    <row r="67" spans="2:8" s="9" customFormat="1" ht="24.95" hidden="1" customHeight="1" x14ac:dyDescent="0.6">
      <c r="B67" s="79" t="s">
        <v>9</v>
      </c>
      <c r="C67" s="11" t="s">
        <v>10</v>
      </c>
      <c r="D67" s="11" t="s">
        <v>11</v>
      </c>
      <c r="E67" s="11" t="s">
        <v>12</v>
      </c>
      <c r="F67" s="11" t="s">
        <v>13</v>
      </c>
      <c r="G67" s="11" t="s">
        <v>14</v>
      </c>
      <c r="H67" s="12"/>
    </row>
    <row r="68" spans="2:8" s="28" customFormat="1" ht="19.5" hidden="1" customHeight="1" x14ac:dyDescent="0.6">
      <c r="B68" s="85"/>
      <c r="C68" s="30" t="s">
        <v>79</v>
      </c>
      <c r="D68" s="31"/>
      <c r="E68" s="32"/>
      <c r="F68" s="31"/>
      <c r="G68" s="33">
        <f>G59</f>
        <v>0</v>
      </c>
      <c r="H68" s="34"/>
    </row>
    <row r="69" spans="2:8" x14ac:dyDescent="0.55000000000000004">
      <c r="B69" s="123"/>
      <c r="C69" s="120"/>
      <c r="D69" s="119"/>
      <c r="E69" s="119"/>
      <c r="F69" s="125"/>
      <c r="G69" s="131" t="str">
        <f t="shared" ref="G69:G84" si="2">IF(D69="","",E69*F69)</f>
        <v/>
      </c>
    </row>
    <row r="70" spans="2:8" x14ac:dyDescent="0.55000000000000004">
      <c r="B70" s="135" t="s">
        <v>2845</v>
      </c>
      <c r="C70" s="120" t="s">
        <v>2846</v>
      </c>
      <c r="D70" s="122"/>
      <c r="E70" s="119"/>
      <c r="F70" s="125"/>
      <c r="G70" s="131" t="str">
        <f t="shared" si="2"/>
        <v/>
      </c>
    </row>
    <row r="71" spans="2:8" x14ac:dyDescent="0.55000000000000004">
      <c r="B71" s="135"/>
      <c r="C71" s="120"/>
      <c r="D71" s="119"/>
      <c r="E71" s="119"/>
      <c r="F71" s="125"/>
      <c r="G71" s="131" t="str">
        <f t="shared" si="2"/>
        <v/>
      </c>
    </row>
    <row r="72" spans="2:8" ht="23.5" x14ac:dyDescent="0.6">
      <c r="B72" s="123" t="s">
        <v>2847</v>
      </c>
      <c r="C72" s="120" t="s">
        <v>2848</v>
      </c>
      <c r="D72" s="122"/>
      <c r="E72" s="129"/>
      <c r="F72" s="128"/>
      <c r="G72" s="115"/>
    </row>
    <row r="73" spans="2:8" x14ac:dyDescent="0.55000000000000004">
      <c r="B73" s="135"/>
      <c r="C73" s="120"/>
      <c r="D73" s="119"/>
      <c r="E73" s="117"/>
      <c r="F73" s="125"/>
      <c r="G73" s="115" t="str">
        <f t="shared" si="2"/>
        <v/>
      </c>
    </row>
    <row r="74" spans="2:8" x14ac:dyDescent="0.55000000000000004">
      <c r="B74" s="135" t="s">
        <v>109</v>
      </c>
      <c r="C74" s="120" t="s">
        <v>2849</v>
      </c>
      <c r="D74" s="122" t="s">
        <v>46</v>
      </c>
      <c r="E74" s="117"/>
      <c r="F74" s="124">
        <v>3960.1459999999997</v>
      </c>
      <c r="G74" s="115">
        <f t="shared" si="2"/>
        <v>0</v>
      </c>
    </row>
    <row r="75" spans="2:8" x14ac:dyDescent="0.55000000000000004">
      <c r="B75" s="135"/>
      <c r="C75" s="120"/>
      <c r="D75" s="119"/>
      <c r="E75" s="117"/>
      <c r="F75" s="125"/>
      <c r="G75" s="115"/>
    </row>
    <row r="76" spans="2:8" x14ac:dyDescent="0.55000000000000004">
      <c r="B76" s="135" t="s">
        <v>112</v>
      </c>
      <c r="C76" s="120" t="s">
        <v>2850</v>
      </c>
      <c r="D76" s="122" t="s">
        <v>46</v>
      </c>
      <c r="E76" s="206"/>
      <c r="F76" s="124">
        <v>7920.2920000000004</v>
      </c>
      <c r="G76" s="115">
        <f t="shared" si="2"/>
        <v>0</v>
      </c>
    </row>
    <row r="77" spans="2:8" x14ac:dyDescent="0.55000000000000004">
      <c r="B77" s="135"/>
      <c r="C77" s="120"/>
      <c r="D77" s="119"/>
      <c r="E77" s="117"/>
      <c r="F77" s="125"/>
      <c r="G77" s="115"/>
    </row>
    <row r="78" spans="2:8" ht="23.5" x14ac:dyDescent="0.55000000000000004">
      <c r="B78" s="123" t="s">
        <v>2851</v>
      </c>
      <c r="C78" s="120" t="s">
        <v>2852</v>
      </c>
      <c r="D78" s="122" t="s">
        <v>46</v>
      </c>
      <c r="E78" s="117"/>
      <c r="F78" s="124">
        <v>3960.1459999999997</v>
      </c>
      <c r="G78" s="115">
        <f t="shared" si="2"/>
        <v>0</v>
      </c>
    </row>
    <row r="79" spans="2:8" x14ac:dyDescent="0.55000000000000004">
      <c r="B79" s="135"/>
      <c r="C79" s="120"/>
      <c r="D79" s="119"/>
      <c r="E79" s="117"/>
      <c r="F79" s="125"/>
      <c r="G79" s="115" t="str">
        <f t="shared" si="2"/>
        <v/>
      </c>
    </row>
    <row r="80" spans="2:8" ht="23.5" hidden="1" x14ac:dyDescent="0.55000000000000004">
      <c r="B80" s="123" t="s">
        <v>2853</v>
      </c>
      <c r="C80" s="189" t="s">
        <v>2809</v>
      </c>
      <c r="D80" s="122" t="s">
        <v>46</v>
      </c>
      <c r="E80" s="117"/>
      <c r="F80" s="116"/>
      <c r="G80" s="115">
        <f t="shared" si="2"/>
        <v>0</v>
      </c>
    </row>
    <row r="81" spans="2:7" hidden="1" x14ac:dyDescent="0.55000000000000004">
      <c r="B81" s="123"/>
      <c r="C81" s="120"/>
      <c r="D81" s="119"/>
      <c r="E81" s="117"/>
      <c r="F81" s="116"/>
      <c r="G81" s="115" t="str">
        <f t="shared" si="2"/>
        <v/>
      </c>
    </row>
    <row r="82" spans="2:7" s="111" customFormat="1" ht="12.25" hidden="1" x14ac:dyDescent="0.55000000000000004">
      <c r="B82" s="123" t="s">
        <v>2854</v>
      </c>
      <c r="C82" s="130" t="s">
        <v>2855</v>
      </c>
      <c r="D82" s="122" t="s">
        <v>2856</v>
      </c>
      <c r="E82" s="117"/>
      <c r="F82" s="124"/>
      <c r="G82" s="115">
        <f t="shared" si="2"/>
        <v>0</v>
      </c>
    </row>
    <row r="83" spans="2:7" s="111" customFormat="1" hidden="1" x14ac:dyDescent="0.55000000000000004">
      <c r="B83" s="135"/>
      <c r="C83" s="120"/>
      <c r="D83" s="119"/>
      <c r="E83" s="117"/>
      <c r="F83" s="116"/>
      <c r="G83" s="115" t="str">
        <f t="shared" si="2"/>
        <v/>
      </c>
    </row>
    <row r="84" spans="2:7" s="111" customFormat="1" ht="12.25" hidden="1" x14ac:dyDescent="0.55000000000000004">
      <c r="B84" s="123" t="s">
        <v>2857</v>
      </c>
      <c r="C84" s="120" t="s">
        <v>2814</v>
      </c>
      <c r="D84" s="122" t="s">
        <v>2856</v>
      </c>
      <c r="E84" s="117"/>
      <c r="F84" s="121"/>
      <c r="G84" s="115">
        <f t="shared" si="2"/>
        <v>0</v>
      </c>
    </row>
    <row r="85" spans="2:7" s="111" customFormat="1" hidden="1" x14ac:dyDescent="0.55000000000000004">
      <c r="B85" s="123"/>
      <c r="C85" s="120"/>
      <c r="D85" s="122"/>
      <c r="E85" s="117"/>
      <c r="F85" s="121"/>
      <c r="G85" s="115"/>
    </row>
    <row r="86" spans="2:7" s="111" customFormat="1" ht="12.25" hidden="1" x14ac:dyDescent="0.55000000000000004">
      <c r="B86" s="123" t="s">
        <v>2858</v>
      </c>
      <c r="C86" s="120" t="s">
        <v>2816</v>
      </c>
      <c r="D86" s="122" t="s">
        <v>2856</v>
      </c>
      <c r="E86" s="117"/>
      <c r="F86" s="125"/>
      <c r="G86" s="115">
        <f t="shared" ref="G86:G112" si="3">IF(D86="","",E86*F86)</f>
        <v>0</v>
      </c>
    </row>
    <row r="87" spans="2:7" s="111" customFormat="1" hidden="1" x14ac:dyDescent="0.55000000000000004">
      <c r="B87" s="135"/>
      <c r="C87" s="120"/>
      <c r="D87" s="119"/>
      <c r="E87" s="117"/>
      <c r="F87" s="125"/>
      <c r="G87" s="115" t="str">
        <f t="shared" si="3"/>
        <v/>
      </c>
    </row>
    <row r="88" spans="2:7" s="111" customFormat="1" ht="23.5" hidden="1" x14ac:dyDescent="0.55000000000000004">
      <c r="B88" s="123" t="s">
        <v>2859</v>
      </c>
      <c r="C88" s="120" t="s">
        <v>2860</v>
      </c>
      <c r="D88" s="122" t="s">
        <v>2856</v>
      </c>
      <c r="E88" s="117"/>
      <c r="F88" s="124"/>
      <c r="G88" s="115">
        <f t="shared" si="3"/>
        <v>0</v>
      </c>
    </row>
    <row r="89" spans="2:7" s="111" customFormat="1" hidden="1" x14ac:dyDescent="0.55000000000000004">
      <c r="B89" s="135"/>
      <c r="C89" s="120"/>
      <c r="D89" s="119"/>
      <c r="E89" s="117"/>
      <c r="F89" s="124"/>
      <c r="G89" s="115" t="str">
        <f t="shared" si="3"/>
        <v/>
      </c>
    </row>
    <row r="90" spans="2:7" s="111" customFormat="1" ht="23.5" hidden="1" x14ac:dyDescent="0.55000000000000004">
      <c r="B90" s="123" t="s">
        <v>2861</v>
      </c>
      <c r="C90" s="120" t="s">
        <v>2862</v>
      </c>
      <c r="D90" s="122" t="s">
        <v>46</v>
      </c>
      <c r="E90" s="117"/>
      <c r="F90" s="121"/>
      <c r="G90" s="115">
        <f t="shared" si="3"/>
        <v>0</v>
      </c>
    </row>
    <row r="91" spans="2:7" s="111" customFormat="1" hidden="1" x14ac:dyDescent="0.55000000000000004">
      <c r="B91" s="135"/>
      <c r="C91" s="120"/>
      <c r="D91" s="119"/>
      <c r="E91" s="117"/>
      <c r="F91" s="133"/>
      <c r="G91" s="115" t="str">
        <f t="shared" si="3"/>
        <v/>
      </c>
    </row>
    <row r="92" spans="2:7" s="111" customFormat="1" ht="23.5" hidden="1" x14ac:dyDescent="0.55000000000000004">
      <c r="B92" s="123" t="s">
        <v>2863</v>
      </c>
      <c r="C92" s="120" t="s">
        <v>2864</v>
      </c>
      <c r="D92" s="122" t="s">
        <v>46</v>
      </c>
      <c r="E92" s="117"/>
      <c r="F92" s="133"/>
      <c r="G92" s="115">
        <f t="shared" si="3"/>
        <v>0</v>
      </c>
    </row>
    <row r="93" spans="2:7" s="111" customFormat="1" hidden="1" x14ac:dyDescent="0.55000000000000004">
      <c r="B93" s="135"/>
      <c r="C93" s="120"/>
      <c r="D93" s="119"/>
      <c r="E93" s="117"/>
      <c r="F93" s="133"/>
      <c r="G93" s="115" t="str">
        <f t="shared" si="3"/>
        <v/>
      </c>
    </row>
    <row r="94" spans="2:7" s="111" customFormat="1" ht="23.5" hidden="1" x14ac:dyDescent="0.55000000000000004">
      <c r="B94" s="123" t="s">
        <v>2865</v>
      </c>
      <c r="C94" s="120" t="s">
        <v>2866</v>
      </c>
      <c r="D94" s="122" t="s">
        <v>46</v>
      </c>
      <c r="E94" s="117"/>
      <c r="F94" s="124"/>
      <c r="G94" s="115">
        <f t="shared" si="3"/>
        <v>0</v>
      </c>
    </row>
    <row r="95" spans="2:7" s="111" customFormat="1" hidden="1" x14ac:dyDescent="0.55000000000000004">
      <c r="B95" s="135"/>
      <c r="C95" s="120"/>
      <c r="D95" s="119"/>
      <c r="E95" s="117"/>
      <c r="F95" s="133"/>
      <c r="G95" s="115" t="str">
        <f t="shared" si="3"/>
        <v/>
      </c>
    </row>
    <row r="96" spans="2:7" s="111" customFormat="1" ht="23.5" x14ac:dyDescent="0.55000000000000004">
      <c r="B96" s="123" t="s">
        <v>2867</v>
      </c>
      <c r="C96" s="120" t="s">
        <v>2868</v>
      </c>
      <c r="D96" s="122" t="s">
        <v>2856</v>
      </c>
      <c r="E96" s="117"/>
      <c r="F96" s="124">
        <v>121.883</v>
      </c>
      <c r="G96" s="115">
        <f t="shared" si="3"/>
        <v>0</v>
      </c>
    </row>
    <row r="97" spans="2:9" s="111" customFormat="1" x14ac:dyDescent="0.55000000000000004">
      <c r="B97" s="135"/>
      <c r="C97" s="120"/>
      <c r="D97" s="119"/>
      <c r="E97" s="119"/>
      <c r="F97" s="125"/>
      <c r="G97" s="115" t="str">
        <f t="shared" si="3"/>
        <v/>
      </c>
    </row>
    <row r="98" spans="2:9" s="111" customFormat="1" ht="23.5" hidden="1" x14ac:dyDescent="0.55000000000000004">
      <c r="B98" s="123" t="s">
        <v>2869</v>
      </c>
      <c r="C98" s="189" t="s">
        <v>2870</v>
      </c>
      <c r="D98" s="122" t="s">
        <v>2856</v>
      </c>
      <c r="E98" s="119"/>
      <c r="F98" s="124"/>
      <c r="G98" s="115">
        <f t="shared" si="3"/>
        <v>0</v>
      </c>
    </row>
    <row r="99" spans="2:9" s="111" customFormat="1" hidden="1" x14ac:dyDescent="0.55000000000000004">
      <c r="B99" s="135"/>
      <c r="C99" s="191"/>
      <c r="D99" s="118"/>
      <c r="E99" s="119"/>
      <c r="F99" s="124"/>
      <c r="G99" s="115" t="str">
        <f t="shared" si="3"/>
        <v/>
      </c>
    </row>
    <row r="100" spans="2:9" s="111" customFormat="1" ht="35.25" x14ac:dyDescent="0.55000000000000004">
      <c r="B100" s="135" t="s">
        <v>2871</v>
      </c>
      <c r="C100" s="120" t="s">
        <v>2872</v>
      </c>
      <c r="D100" s="122" t="s">
        <v>2856</v>
      </c>
      <c r="E100" s="119"/>
      <c r="F100" s="124">
        <v>121.883</v>
      </c>
      <c r="G100" s="115">
        <f t="shared" si="3"/>
        <v>0</v>
      </c>
      <c r="I100" s="111">
        <v>300</v>
      </c>
    </row>
    <row r="101" spans="2:9" s="111" customFormat="1" x14ac:dyDescent="0.55000000000000004">
      <c r="B101" s="135"/>
      <c r="C101" s="120"/>
      <c r="D101" s="119"/>
      <c r="E101" s="119"/>
      <c r="F101" s="124"/>
      <c r="G101" s="115" t="str">
        <f t="shared" si="3"/>
        <v/>
      </c>
    </row>
    <row r="102" spans="2:9" s="111" customFormat="1" ht="23.5" hidden="1" x14ac:dyDescent="0.55000000000000004">
      <c r="B102" s="123" t="s">
        <v>2873</v>
      </c>
      <c r="C102" s="120" t="s">
        <v>2874</v>
      </c>
      <c r="D102" s="122" t="s">
        <v>46</v>
      </c>
      <c r="E102" s="119"/>
      <c r="F102" s="132"/>
      <c r="G102" s="115">
        <f t="shared" si="3"/>
        <v>0</v>
      </c>
    </row>
    <row r="103" spans="2:9" s="111" customFormat="1" hidden="1" x14ac:dyDescent="0.55000000000000004">
      <c r="B103" s="135"/>
      <c r="C103" s="120"/>
      <c r="D103" s="119"/>
      <c r="E103" s="119"/>
      <c r="F103" s="124"/>
      <c r="G103" s="115" t="str">
        <f t="shared" si="3"/>
        <v/>
      </c>
    </row>
    <row r="104" spans="2:9" s="111" customFormat="1" ht="23.5" hidden="1" x14ac:dyDescent="0.55000000000000004">
      <c r="B104" s="123" t="s">
        <v>2875</v>
      </c>
      <c r="C104" s="189" t="s">
        <v>2876</v>
      </c>
      <c r="D104" s="149" t="s">
        <v>46</v>
      </c>
      <c r="E104" s="119"/>
      <c r="F104" s="124"/>
      <c r="G104" s="115">
        <f t="shared" si="3"/>
        <v>0</v>
      </c>
    </row>
    <row r="105" spans="2:9" s="111" customFormat="1" hidden="1" x14ac:dyDescent="0.55000000000000004">
      <c r="B105" s="135"/>
      <c r="C105" s="191"/>
      <c r="D105" s="118"/>
      <c r="E105" s="119"/>
      <c r="F105" s="124"/>
      <c r="G105" s="115" t="str">
        <f t="shared" si="3"/>
        <v/>
      </c>
    </row>
    <row r="106" spans="2:9" s="111" customFormat="1" ht="23.5" hidden="1" x14ac:dyDescent="0.55000000000000004">
      <c r="B106" s="135" t="s">
        <v>2877</v>
      </c>
      <c r="C106" s="120" t="s">
        <v>2878</v>
      </c>
      <c r="D106" s="122" t="s">
        <v>46</v>
      </c>
      <c r="E106" s="118"/>
      <c r="F106" s="124"/>
      <c r="G106" s="115">
        <f t="shared" si="3"/>
        <v>0</v>
      </c>
    </row>
    <row r="107" spans="2:9" s="111" customFormat="1" hidden="1" x14ac:dyDescent="0.55000000000000004">
      <c r="B107" s="135"/>
      <c r="C107" s="120"/>
      <c r="D107" s="119"/>
      <c r="E107" s="119"/>
      <c r="F107" s="124"/>
      <c r="G107" s="115" t="str">
        <f t="shared" si="3"/>
        <v/>
      </c>
    </row>
    <row r="108" spans="2:9" s="111" customFormat="1" ht="23.5" hidden="1" x14ac:dyDescent="0.55000000000000004">
      <c r="B108" s="123" t="s">
        <v>2879</v>
      </c>
      <c r="C108" s="120" t="s">
        <v>2880</v>
      </c>
      <c r="D108" s="122" t="s">
        <v>2856</v>
      </c>
      <c r="E108" s="118"/>
      <c r="F108" s="124"/>
      <c r="G108" s="115">
        <f t="shared" si="3"/>
        <v>0</v>
      </c>
    </row>
    <row r="109" spans="2:9" s="111" customFormat="1" hidden="1" x14ac:dyDescent="0.55000000000000004">
      <c r="B109" s="135"/>
      <c r="C109" s="191"/>
      <c r="D109" s="118"/>
      <c r="E109" s="118"/>
      <c r="F109" s="124"/>
      <c r="G109" s="115" t="str">
        <f t="shared" si="3"/>
        <v/>
      </c>
    </row>
    <row r="110" spans="2:9" s="111" customFormat="1" ht="23.5" hidden="1" x14ac:dyDescent="0.55000000000000004">
      <c r="B110" s="123" t="s">
        <v>2881</v>
      </c>
      <c r="C110" s="189" t="s">
        <v>2882</v>
      </c>
      <c r="D110" s="122" t="s">
        <v>2856</v>
      </c>
      <c r="E110" s="119"/>
      <c r="F110" s="124"/>
      <c r="G110" s="115">
        <f t="shared" si="3"/>
        <v>0</v>
      </c>
    </row>
    <row r="111" spans="2:9" s="111" customFormat="1" hidden="1" x14ac:dyDescent="0.55000000000000004">
      <c r="B111" s="135"/>
      <c r="C111" s="191"/>
      <c r="D111" s="118"/>
      <c r="E111" s="119"/>
      <c r="F111" s="124"/>
      <c r="G111" s="115" t="str">
        <f t="shared" si="3"/>
        <v/>
      </c>
    </row>
    <row r="112" spans="2:9" s="111" customFormat="1" ht="35.25" hidden="1" x14ac:dyDescent="0.55000000000000004">
      <c r="B112" s="135" t="s">
        <v>2883</v>
      </c>
      <c r="C112" s="120" t="s">
        <v>2884</v>
      </c>
      <c r="D112" s="122" t="s">
        <v>2856</v>
      </c>
      <c r="E112" s="119"/>
      <c r="F112" s="124"/>
      <c r="G112" s="115">
        <f t="shared" si="3"/>
        <v>0</v>
      </c>
    </row>
    <row r="113" spans="2:8" s="111" customFormat="1" hidden="1" x14ac:dyDescent="0.55000000000000004">
      <c r="B113" s="135"/>
      <c r="C113" s="120"/>
      <c r="D113" s="122"/>
      <c r="E113" s="119"/>
      <c r="F113" s="124"/>
      <c r="G113" s="115"/>
    </row>
    <row r="114" spans="2:8" s="111" customFormat="1" x14ac:dyDescent="0.55000000000000004">
      <c r="B114" s="135"/>
      <c r="C114" s="120"/>
      <c r="D114" s="122"/>
      <c r="E114" s="119"/>
      <c r="F114" s="124"/>
      <c r="G114" s="115"/>
    </row>
    <row r="115" spans="2:8" s="111" customFormat="1" x14ac:dyDescent="0.55000000000000004">
      <c r="B115" s="135"/>
      <c r="C115" s="120"/>
      <c r="D115" s="122"/>
      <c r="E115" s="119"/>
      <c r="F115" s="124"/>
      <c r="G115" s="115"/>
    </row>
    <row r="116" spans="2:8" s="111" customFormat="1" x14ac:dyDescent="0.55000000000000004">
      <c r="B116" s="135"/>
      <c r="C116" s="120"/>
      <c r="D116" s="122"/>
      <c r="E116" s="119"/>
      <c r="F116" s="124"/>
      <c r="G116" s="115"/>
    </row>
    <row r="117" spans="2:8" s="111" customFormat="1" x14ac:dyDescent="0.55000000000000004">
      <c r="B117" s="135"/>
      <c r="C117" s="120"/>
      <c r="D117" s="119"/>
      <c r="E117" s="119"/>
      <c r="F117" s="124"/>
      <c r="G117" s="115" t="str">
        <f>IF(D117="","",E117*F117)</f>
        <v/>
      </c>
    </row>
    <row r="118" spans="2:8" s="111" customFormat="1" x14ac:dyDescent="0.55000000000000004">
      <c r="B118" s="135"/>
      <c r="C118" s="120"/>
      <c r="D118" s="119"/>
      <c r="E118" s="119"/>
      <c r="F118" s="124"/>
      <c r="G118" s="115"/>
    </row>
    <row r="119" spans="2:8" s="28" customFormat="1" ht="19.5" customHeight="1" x14ac:dyDescent="0.6">
      <c r="B119" s="154" t="str">
        <f>$B$10</f>
        <v>C11.7</v>
      </c>
      <c r="C119" s="30" t="s">
        <v>78</v>
      </c>
      <c r="D119" s="31"/>
      <c r="E119" s="32"/>
      <c r="F119" s="31"/>
      <c r="G119" s="33">
        <f>SUM(G68:G118)</f>
        <v>0</v>
      </c>
      <c r="H119" s="34"/>
    </row>
    <row r="120" spans="2:8" s="1" customFormat="1" ht="13" x14ac:dyDescent="0.6">
      <c r="B120" s="367" t="str">
        <f>Client1</f>
        <v>Province of KwaZulu-Natal</v>
      </c>
      <c r="C120" s="367"/>
      <c r="D120" s="367"/>
      <c r="E120" s="365" t="str">
        <f>"Contract No. "&amp;ContractNo</f>
        <v>Contract No. ZNB00904/00000/00/HOD/INF/21/T</v>
      </c>
      <c r="F120" s="365"/>
      <c r="G120" s="365"/>
      <c r="H120" s="5"/>
    </row>
    <row r="121" spans="2:8" s="1" customFormat="1" ht="13" x14ac:dyDescent="0.6">
      <c r="B121" s="367" t="str">
        <f>Client2</f>
        <v>Department of Transport</v>
      </c>
      <c r="C121" s="367"/>
      <c r="D121" s="367"/>
      <c r="E121" s="365"/>
      <c r="F121" s="365"/>
      <c r="G121" s="365"/>
      <c r="H121" s="5"/>
    </row>
    <row r="122" spans="2:8" s="1" customFormat="1" ht="13" x14ac:dyDescent="0.6">
      <c r="B122" s="368"/>
      <c r="C122" s="368"/>
      <c r="D122" s="368"/>
      <c r="E122" s="366"/>
      <c r="F122" s="366"/>
      <c r="G122" s="366"/>
      <c r="H122" s="5"/>
    </row>
    <row r="123" spans="2:8" s="1" customFormat="1" ht="13" x14ac:dyDescent="0.6">
      <c r="B123" s="376" t="s">
        <v>8</v>
      </c>
      <c r="C123" s="377"/>
      <c r="D123" s="377"/>
      <c r="E123" s="377"/>
      <c r="F123" s="377"/>
      <c r="G123" s="378" t="str">
        <f>$G$4</f>
        <v>CHAPTER C11.7</v>
      </c>
      <c r="H123" s="6"/>
    </row>
    <row r="124" spans="2:8" s="1" customFormat="1" ht="13" x14ac:dyDescent="0.6">
      <c r="B124" s="369" t="str">
        <f>ContractDescription</f>
        <v>THE CONSTRUCTION OF THE LOVU RIVER PEDESTRIAN BRIDGE NO.3383 IN THE DURBAN REGION</v>
      </c>
      <c r="C124" s="370"/>
      <c r="D124" s="370"/>
      <c r="E124" s="370"/>
      <c r="F124" s="370"/>
      <c r="G124" s="365"/>
      <c r="H124" s="8"/>
    </row>
    <row r="125" spans="2:8" s="1" customFormat="1" ht="13" x14ac:dyDescent="0.6">
      <c r="B125" s="369"/>
      <c r="C125" s="370"/>
      <c r="D125" s="370"/>
      <c r="E125" s="370"/>
      <c r="F125" s="370"/>
      <c r="G125" s="365"/>
      <c r="H125" s="8"/>
    </row>
    <row r="126" spans="2:8" s="1" customFormat="1" ht="13" x14ac:dyDescent="0.6">
      <c r="B126" s="371"/>
      <c r="C126" s="372"/>
      <c r="D126" s="372"/>
      <c r="E126" s="372"/>
      <c r="F126" s="372"/>
      <c r="G126" s="366"/>
      <c r="H126" s="8"/>
    </row>
    <row r="127" spans="2:8" s="9" customFormat="1" ht="24.95" customHeight="1" x14ac:dyDescent="0.6">
      <c r="B127" s="79" t="s">
        <v>9</v>
      </c>
      <c r="C127" s="11" t="s">
        <v>10</v>
      </c>
      <c r="D127" s="11" t="s">
        <v>11</v>
      </c>
      <c r="E127" s="11" t="s">
        <v>12</v>
      </c>
      <c r="F127" s="11" t="s">
        <v>13</v>
      </c>
      <c r="G127" s="11" t="s">
        <v>14</v>
      </c>
      <c r="H127" s="12"/>
    </row>
    <row r="128" spans="2:8" s="28" customFormat="1" ht="19.5" customHeight="1" x14ac:dyDescent="0.6">
      <c r="B128" s="85"/>
      <c r="C128" s="30" t="s">
        <v>79</v>
      </c>
      <c r="D128" s="31"/>
      <c r="E128" s="32"/>
      <c r="F128" s="31"/>
      <c r="G128" s="33">
        <f>G119</f>
        <v>0</v>
      </c>
      <c r="H128" s="34"/>
    </row>
    <row r="129" spans="2:7" s="111" customFormat="1" x14ac:dyDescent="0.55000000000000004">
      <c r="B129" s="135"/>
      <c r="C129" s="120"/>
      <c r="D129" s="119"/>
      <c r="E129" s="119"/>
      <c r="F129" s="124"/>
      <c r="G129" s="115"/>
    </row>
    <row r="130" spans="2:7" s="111" customFormat="1" hidden="1" x14ac:dyDescent="0.55000000000000004">
      <c r="B130" s="134" t="s">
        <v>2885</v>
      </c>
      <c r="C130" s="120" t="s">
        <v>2886</v>
      </c>
      <c r="D130" s="122"/>
      <c r="E130" s="119"/>
      <c r="F130" s="125"/>
      <c r="G130" s="115" t="str">
        <f t="shared" ref="G130:G142" si="4">IF(D130="","",E130*F130)</f>
        <v/>
      </c>
    </row>
    <row r="131" spans="2:7" s="111" customFormat="1" hidden="1" x14ac:dyDescent="0.55000000000000004">
      <c r="B131" s="123"/>
      <c r="C131" s="120"/>
      <c r="D131" s="119"/>
      <c r="E131" s="119"/>
      <c r="F131" s="125"/>
      <c r="G131" s="131" t="str">
        <f t="shared" si="4"/>
        <v/>
      </c>
    </row>
    <row r="132" spans="2:7" s="111" customFormat="1" ht="23.5" hidden="1" x14ac:dyDescent="0.55000000000000004">
      <c r="B132" s="123" t="s">
        <v>2887</v>
      </c>
      <c r="C132" s="189" t="s">
        <v>2888</v>
      </c>
      <c r="D132" s="119" t="s">
        <v>46</v>
      </c>
      <c r="E132" s="119"/>
      <c r="F132" s="125"/>
      <c r="G132" s="131">
        <f t="shared" si="4"/>
        <v>0</v>
      </c>
    </row>
    <row r="133" spans="2:7" s="111" customFormat="1" hidden="1" x14ac:dyDescent="0.55000000000000004">
      <c r="B133" s="123"/>
      <c r="C133" s="120"/>
      <c r="D133" s="119"/>
      <c r="E133" s="119"/>
      <c r="F133" s="125"/>
      <c r="G133" s="131" t="str">
        <f t="shared" si="4"/>
        <v/>
      </c>
    </row>
    <row r="134" spans="2:7" s="111" customFormat="1" ht="23.5" hidden="1" x14ac:dyDescent="0.55000000000000004">
      <c r="B134" s="135" t="s">
        <v>2889</v>
      </c>
      <c r="C134" s="120" t="s">
        <v>2890</v>
      </c>
      <c r="D134" s="122" t="s">
        <v>46</v>
      </c>
      <c r="E134" s="119"/>
      <c r="F134" s="125"/>
      <c r="G134" s="131">
        <f t="shared" si="4"/>
        <v>0</v>
      </c>
    </row>
    <row r="135" spans="2:7" s="111" customFormat="1" hidden="1" x14ac:dyDescent="0.55000000000000004">
      <c r="B135" s="135"/>
      <c r="C135" s="120"/>
      <c r="D135" s="119"/>
      <c r="E135" s="119"/>
      <c r="F135" s="125"/>
      <c r="G135" s="131" t="str">
        <f t="shared" si="4"/>
        <v/>
      </c>
    </row>
    <row r="136" spans="2:7" s="111" customFormat="1" ht="23.5" hidden="1" x14ac:dyDescent="0.55000000000000004">
      <c r="B136" s="134" t="s">
        <v>2891</v>
      </c>
      <c r="C136" s="120" t="s">
        <v>2892</v>
      </c>
      <c r="D136" s="122" t="s">
        <v>46</v>
      </c>
      <c r="E136" s="129"/>
      <c r="F136" s="128"/>
      <c r="G136" s="115">
        <f t="shared" si="4"/>
        <v>0</v>
      </c>
    </row>
    <row r="137" spans="2:7" s="111" customFormat="1" hidden="1" x14ac:dyDescent="0.55000000000000004">
      <c r="B137" s="135"/>
      <c r="C137" s="120"/>
      <c r="D137" s="119"/>
      <c r="E137" s="117"/>
      <c r="F137" s="125"/>
      <c r="G137" s="115" t="str">
        <f t="shared" si="4"/>
        <v/>
      </c>
    </row>
    <row r="138" spans="2:7" s="111" customFormat="1" ht="23.5" hidden="1" x14ac:dyDescent="0.55000000000000004">
      <c r="B138" s="123" t="s">
        <v>2893</v>
      </c>
      <c r="C138" s="120" t="s">
        <v>2894</v>
      </c>
      <c r="D138" s="122" t="s">
        <v>46</v>
      </c>
      <c r="E138" s="117"/>
      <c r="F138" s="121"/>
      <c r="G138" s="115">
        <f t="shared" si="4"/>
        <v>0</v>
      </c>
    </row>
    <row r="139" spans="2:7" s="111" customFormat="1" hidden="1" x14ac:dyDescent="0.55000000000000004">
      <c r="B139" s="135"/>
      <c r="C139" s="120"/>
      <c r="D139" s="119"/>
      <c r="E139" s="117"/>
      <c r="F139" s="125"/>
      <c r="G139" s="115" t="str">
        <f t="shared" si="4"/>
        <v/>
      </c>
    </row>
    <row r="140" spans="2:7" s="111" customFormat="1" hidden="1" x14ac:dyDescent="0.55000000000000004">
      <c r="B140" s="123" t="s">
        <v>2895</v>
      </c>
      <c r="C140" s="189" t="s">
        <v>2896</v>
      </c>
      <c r="D140" s="122"/>
      <c r="E140" s="117"/>
      <c r="F140" s="116"/>
      <c r="G140" s="115" t="str">
        <f t="shared" si="4"/>
        <v/>
      </c>
    </row>
    <row r="141" spans="2:7" s="111" customFormat="1" hidden="1" x14ac:dyDescent="0.55000000000000004">
      <c r="B141" s="123"/>
      <c r="C141" s="120"/>
      <c r="D141" s="119"/>
      <c r="E141" s="117"/>
      <c r="F141" s="116"/>
      <c r="G141" s="115" t="str">
        <f t="shared" si="4"/>
        <v/>
      </c>
    </row>
    <row r="142" spans="2:7" s="111" customFormat="1" ht="12.25" hidden="1" x14ac:dyDescent="0.55000000000000004">
      <c r="B142" s="123" t="s">
        <v>2897</v>
      </c>
      <c r="C142" s="189" t="s">
        <v>2898</v>
      </c>
      <c r="D142" s="122" t="s">
        <v>2856</v>
      </c>
      <c r="E142" s="117"/>
      <c r="F142" s="124"/>
      <c r="G142" s="115">
        <f t="shared" si="4"/>
        <v>0</v>
      </c>
    </row>
    <row r="143" spans="2:7" s="111" customFormat="1" hidden="1" x14ac:dyDescent="0.55000000000000004">
      <c r="B143" s="123"/>
      <c r="C143" s="189"/>
      <c r="D143" s="122"/>
      <c r="E143" s="117"/>
      <c r="F143" s="124"/>
      <c r="G143" s="115"/>
    </row>
    <row r="144" spans="2:7" s="111" customFormat="1" ht="12.25" hidden="1" x14ac:dyDescent="0.55000000000000004">
      <c r="B144" s="123" t="s">
        <v>2899</v>
      </c>
      <c r="C144" s="189" t="s">
        <v>2900</v>
      </c>
      <c r="D144" s="122" t="s">
        <v>2856</v>
      </c>
      <c r="E144" s="117"/>
      <c r="F144" s="124"/>
      <c r="G144" s="115"/>
    </row>
    <row r="145" spans="2:7" s="111" customFormat="1" hidden="1" x14ac:dyDescent="0.55000000000000004">
      <c r="B145" s="135"/>
      <c r="C145" s="120"/>
      <c r="D145" s="119"/>
      <c r="E145" s="117"/>
      <c r="F145" s="116"/>
      <c r="G145" s="115" t="str">
        <f t="shared" ref="G145:G170" si="5">IF(D145="","",E145*F145)</f>
        <v/>
      </c>
    </row>
    <row r="146" spans="2:7" s="111" customFormat="1" ht="12.25" hidden="1" x14ac:dyDescent="0.55000000000000004">
      <c r="B146" s="123" t="s">
        <v>2901</v>
      </c>
      <c r="C146" s="120" t="s">
        <v>2902</v>
      </c>
      <c r="D146" s="122" t="s">
        <v>2903</v>
      </c>
      <c r="E146" s="117"/>
      <c r="F146" s="121"/>
      <c r="G146" s="115">
        <f t="shared" si="5"/>
        <v>0</v>
      </c>
    </row>
    <row r="147" spans="2:7" s="111" customFormat="1" hidden="1" x14ac:dyDescent="0.55000000000000004">
      <c r="B147" s="135"/>
      <c r="C147" s="120"/>
      <c r="D147" s="119"/>
      <c r="E147" s="117"/>
      <c r="F147" s="116"/>
      <c r="G147" s="115" t="str">
        <f t="shared" si="5"/>
        <v/>
      </c>
    </row>
    <row r="148" spans="2:7" s="111" customFormat="1" ht="23.5" hidden="1" x14ac:dyDescent="0.55000000000000004">
      <c r="B148" s="123" t="s">
        <v>2904</v>
      </c>
      <c r="C148" s="120" t="s">
        <v>2905</v>
      </c>
      <c r="D148" s="122" t="s">
        <v>2856</v>
      </c>
      <c r="E148" s="117"/>
      <c r="F148" s="125"/>
      <c r="G148" s="115">
        <f t="shared" si="5"/>
        <v>0</v>
      </c>
    </row>
    <row r="149" spans="2:7" s="111" customFormat="1" hidden="1" x14ac:dyDescent="0.55000000000000004">
      <c r="B149" s="135"/>
      <c r="C149" s="120"/>
      <c r="D149" s="119"/>
      <c r="E149" s="117"/>
      <c r="F149" s="125"/>
      <c r="G149" s="115" t="str">
        <f t="shared" si="5"/>
        <v/>
      </c>
    </row>
    <row r="150" spans="2:7" s="111" customFormat="1" hidden="1" x14ac:dyDescent="0.55000000000000004">
      <c r="B150" s="123" t="s">
        <v>2906</v>
      </c>
      <c r="C150" s="120" t="s">
        <v>2907</v>
      </c>
      <c r="D150" s="122"/>
      <c r="E150" s="117"/>
      <c r="F150" s="124"/>
      <c r="G150" s="115" t="str">
        <f t="shared" si="5"/>
        <v/>
      </c>
    </row>
    <row r="151" spans="2:7" s="111" customFormat="1" hidden="1" x14ac:dyDescent="0.55000000000000004">
      <c r="B151" s="135"/>
      <c r="C151" s="120"/>
      <c r="D151" s="119"/>
      <c r="E151" s="117"/>
      <c r="F151" s="124"/>
      <c r="G151" s="115" t="str">
        <f t="shared" si="5"/>
        <v/>
      </c>
    </row>
    <row r="152" spans="2:7" s="111" customFormat="1" hidden="1" x14ac:dyDescent="0.55000000000000004">
      <c r="B152" s="123" t="s">
        <v>2908</v>
      </c>
      <c r="C152" s="120" t="s">
        <v>2909</v>
      </c>
      <c r="D152" s="148" t="s">
        <v>2910</v>
      </c>
      <c r="E152" s="117"/>
      <c r="F152" s="121"/>
      <c r="G152" s="115">
        <f t="shared" si="5"/>
        <v>0</v>
      </c>
    </row>
    <row r="153" spans="2:7" s="111" customFormat="1" hidden="1" x14ac:dyDescent="0.55000000000000004">
      <c r="B153" s="135"/>
      <c r="C153" s="120"/>
      <c r="D153" s="119"/>
      <c r="E153" s="117"/>
      <c r="F153" s="133"/>
      <c r="G153" s="115" t="str">
        <f t="shared" si="5"/>
        <v/>
      </c>
    </row>
    <row r="154" spans="2:7" s="111" customFormat="1" hidden="1" x14ac:dyDescent="0.55000000000000004">
      <c r="B154" s="123" t="s">
        <v>2911</v>
      </c>
      <c r="C154" s="120" t="s">
        <v>2912</v>
      </c>
      <c r="D154" s="148" t="s">
        <v>2910</v>
      </c>
      <c r="E154" s="117"/>
      <c r="F154" s="133"/>
      <c r="G154" s="115">
        <f t="shared" si="5"/>
        <v>0</v>
      </c>
    </row>
    <row r="155" spans="2:7" s="111" customFormat="1" hidden="1" x14ac:dyDescent="0.55000000000000004">
      <c r="B155" s="135"/>
      <c r="C155" s="120"/>
      <c r="D155" s="119"/>
      <c r="E155" s="117"/>
      <c r="F155" s="133"/>
      <c r="G155" s="115" t="str">
        <f t="shared" si="5"/>
        <v/>
      </c>
    </row>
    <row r="156" spans="2:7" s="111" customFormat="1" hidden="1" x14ac:dyDescent="0.55000000000000004">
      <c r="B156" s="123" t="s">
        <v>2913</v>
      </c>
      <c r="C156" s="120" t="s">
        <v>2914</v>
      </c>
      <c r="D156" s="148" t="s">
        <v>2910</v>
      </c>
      <c r="E156" s="117"/>
      <c r="F156" s="124"/>
      <c r="G156" s="115">
        <f t="shared" si="5"/>
        <v>0</v>
      </c>
    </row>
    <row r="157" spans="2:7" s="111" customFormat="1" hidden="1" x14ac:dyDescent="0.55000000000000004">
      <c r="B157" s="135"/>
      <c r="C157" s="120"/>
      <c r="D157" s="119"/>
      <c r="E157" s="117"/>
      <c r="F157" s="133"/>
      <c r="G157" s="115" t="str">
        <f t="shared" si="5"/>
        <v/>
      </c>
    </row>
    <row r="158" spans="2:7" s="111" customFormat="1" hidden="1" x14ac:dyDescent="0.55000000000000004">
      <c r="B158" s="123" t="s">
        <v>2915</v>
      </c>
      <c r="C158" s="120" t="s">
        <v>2916</v>
      </c>
      <c r="D158" s="122" t="s">
        <v>56</v>
      </c>
      <c r="E158" s="117"/>
      <c r="F158" s="121"/>
      <c r="G158" s="115">
        <f t="shared" si="5"/>
        <v>0</v>
      </c>
    </row>
    <row r="159" spans="2:7" s="111" customFormat="1" hidden="1" x14ac:dyDescent="0.55000000000000004">
      <c r="B159" s="135"/>
      <c r="C159" s="120"/>
      <c r="D159" s="119"/>
      <c r="E159" s="119"/>
      <c r="F159" s="125"/>
      <c r="G159" s="115" t="str">
        <f t="shared" si="5"/>
        <v/>
      </c>
    </row>
    <row r="160" spans="2:7" s="111" customFormat="1" hidden="1" x14ac:dyDescent="0.55000000000000004">
      <c r="B160" s="123" t="s">
        <v>2917</v>
      </c>
      <c r="C160" s="120" t="s">
        <v>2918</v>
      </c>
      <c r="D160" s="122" t="s">
        <v>56</v>
      </c>
      <c r="E160" s="119"/>
      <c r="F160" s="124"/>
      <c r="G160" s="115">
        <f t="shared" si="5"/>
        <v>0</v>
      </c>
    </row>
    <row r="161" spans="2:7" s="111" customFormat="1" hidden="1" x14ac:dyDescent="0.55000000000000004">
      <c r="B161" s="135"/>
      <c r="C161" s="120"/>
      <c r="D161" s="119"/>
      <c r="E161" s="119"/>
      <c r="F161" s="124"/>
      <c r="G161" s="115" t="str">
        <f t="shared" si="5"/>
        <v/>
      </c>
    </row>
    <row r="162" spans="2:7" s="111" customFormat="1" hidden="1" x14ac:dyDescent="0.55000000000000004">
      <c r="B162" s="123" t="s">
        <v>2919</v>
      </c>
      <c r="C162" s="120" t="s">
        <v>2920</v>
      </c>
      <c r="D162" s="122" t="s">
        <v>56</v>
      </c>
      <c r="E162" s="119"/>
      <c r="F162" s="124"/>
      <c r="G162" s="115">
        <f t="shared" si="5"/>
        <v>0</v>
      </c>
    </row>
    <row r="163" spans="2:7" s="111" customFormat="1" hidden="1" x14ac:dyDescent="0.55000000000000004">
      <c r="B163" s="135"/>
      <c r="C163" s="120"/>
      <c r="D163" s="119"/>
      <c r="E163" s="119"/>
      <c r="F163" s="124"/>
      <c r="G163" s="115" t="str">
        <f t="shared" si="5"/>
        <v/>
      </c>
    </row>
    <row r="164" spans="2:7" s="111" customFormat="1" hidden="1" x14ac:dyDescent="0.55000000000000004">
      <c r="B164" s="123" t="s">
        <v>2921</v>
      </c>
      <c r="C164" s="120" t="s">
        <v>2922</v>
      </c>
      <c r="D164" s="122"/>
      <c r="E164" s="119"/>
      <c r="F164" s="132"/>
      <c r="G164" s="115" t="str">
        <f t="shared" si="5"/>
        <v/>
      </c>
    </row>
    <row r="165" spans="2:7" s="111" customFormat="1" hidden="1" x14ac:dyDescent="0.55000000000000004">
      <c r="B165" s="135"/>
      <c r="C165" s="120"/>
      <c r="D165" s="119"/>
      <c r="E165" s="119"/>
      <c r="F165" s="124"/>
      <c r="G165" s="115" t="str">
        <f t="shared" si="5"/>
        <v/>
      </c>
    </row>
    <row r="166" spans="2:7" s="111" customFormat="1" hidden="1" x14ac:dyDescent="0.55000000000000004">
      <c r="B166" s="123" t="s">
        <v>2923</v>
      </c>
      <c r="C166" s="120" t="s">
        <v>2924</v>
      </c>
      <c r="D166" s="122" t="s">
        <v>62</v>
      </c>
      <c r="E166" s="119"/>
      <c r="F166" s="124"/>
      <c r="G166" s="115">
        <f t="shared" si="5"/>
        <v>0</v>
      </c>
    </row>
    <row r="167" spans="2:7" s="111" customFormat="1" hidden="1" x14ac:dyDescent="0.55000000000000004">
      <c r="B167" s="135"/>
      <c r="C167" s="120"/>
      <c r="D167" s="119"/>
      <c r="E167" s="119"/>
      <c r="F167" s="124"/>
      <c r="G167" s="115" t="str">
        <f t="shared" si="5"/>
        <v/>
      </c>
    </row>
    <row r="168" spans="2:7" s="111" customFormat="1" hidden="1" x14ac:dyDescent="0.55000000000000004">
      <c r="B168" s="123" t="s">
        <v>2925</v>
      </c>
      <c r="C168" s="120" t="s">
        <v>2926</v>
      </c>
      <c r="D168" s="122" t="s">
        <v>62</v>
      </c>
      <c r="E168" s="118"/>
      <c r="F168" s="124"/>
      <c r="G168" s="115">
        <f t="shared" si="5"/>
        <v>0</v>
      </c>
    </row>
    <row r="169" spans="2:7" s="111" customFormat="1" hidden="1" x14ac:dyDescent="0.55000000000000004">
      <c r="B169" s="135"/>
      <c r="C169" s="120"/>
      <c r="D169" s="119"/>
      <c r="E169" s="119"/>
      <c r="F169" s="124"/>
      <c r="G169" s="115" t="str">
        <f t="shared" si="5"/>
        <v/>
      </c>
    </row>
    <row r="170" spans="2:7" s="111" customFormat="1" hidden="1" x14ac:dyDescent="0.55000000000000004">
      <c r="B170" s="123" t="s">
        <v>2927</v>
      </c>
      <c r="C170" s="120" t="s">
        <v>2928</v>
      </c>
      <c r="D170" s="122" t="s">
        <v>90</v>
      </c>
      <c r="E170" s="118"/>
      <c r="F170" s="124"/>
      <c r="G170" s="115">
        <f t="shared" si="5"/>
        <v>0</v>
      </c>
    </row>
    <row r="171" spans="2:7" s="111" customFormat="1" x14ac:dyDescent="0.55000000000000004">
      <c r="B171" s="123"/>
      <c r="C171" s="189"/>
      <c r="D171" s="122"/>
      <c r="E171" s="118"/>
      <c r="F171" s="124"/>
      <c r="G171" s="115"/>
    </row>
    <row r="172" spans="2:7" s="111" customFormat="1" x14ac:dyDescent="0.55000000000000004">
      <c r="B172" s="123"/>
      <c r="C172" s="189"/>
      <c r="D172" s="122"/>
      <c r="E172" s="118"/>
      <c r="F172" s="124"/>
      <c r="G172" s="115"/>
    </row>
    <row r="173" spans="2:7" s="111" customFormat="1" x14ac:dyDescent="0.55000000000000004">
      <c r="B173" s="123"/>
      <c r="C173" s="189"/>
      <c r="D173" s="122"/>
      <c r="E173" s="118"/>
      <c r="F173" s="124"/>
      <c r="G173" s="115"/>
    </row>
    <row r="174" spans="2:7" s="111" customFormat="1" x14ac:dyDescent="0.55000000000000004">
      <c r="B174" s="123"/>
      <c r="C174" s="189"/>
      <c r="D174" s="122"/>
      <c r="E174" s="118"/>
      <c r="F174" s="124"/>
      <c r="G174" s="115"/>
    </row>
    <row r="175" spans="2:7" s="111" customFormat="1" x14ac:dyDescent="0.55000000000000004">
      <c r="B175" s="123"/>
      <c r="C175" s="189"/>
      <c r="D175" s="122"/>
      <c r="E175" s="118"/>
      <c r="F175" s="124"/>
      <c r="G175" s="115"/>
    </row>
    <row r="176" spans="2:7" s="111" customFormat="1" x14ac:dyDescent="0.55000000000000004">
      <c r="B176" s="123"/>
      <c r="C176" s="189"/>
      <c r="D176" s="122"/>
      <c r="E176" s="118"/>
      <c r="F176" s="124"/>
      <c r="G176" s="115"/>
    </row>
    <row r="177" spans="2:8" s="111" customFormat="1" x14ac:dyDescent="0.55000000000000004">
      <c r="B177" s="123"/>
      <c r="C177" s="189"/>
      <c r="D177" s="122"/>
      <c r="E177" s="118"/>
      <c r="F177" s="124"/>
      <c r="G177" s="115"/>
    </row>
    <row r="178" spans="2:8" s="111" customFormat="1" x14ac:dyDescent="0.55000000000000004">
      <c r="B178" s="123"/>
      <c r="C178" s="189"/>
      <c r="D178" s="122"/>
      <c r="E178" s="118"/>
      <c r="F178" s="124"/>
      <c r="G178" s="115"/>
    </row>
    <row r="179" spans="2:8" s="111" customFormat="1" x14ac:dyDescent="0.55000000000000004">
      <c r="B179" s="123"/>
      <c r="C179" s="189"/>
      <c r="D179" s="122"/>
      <c r="E179" s="118"/>
      <c r="F179" s="124"/>
      <c r="G179" s="115"/>
    </row>
    <row r="180" spans="2:8" s="111" customFormat="1" x14ac:dyDescent="0.55000000000000004">
      <c r="B180" s="123"/>
      <c r="C180" s="189"/>
      <c r="D180" s="122"/>
      <c r="E180" s="118"/>
      <c r="F180" s="124"/>
      <c r="G180" s="115"/>
    </row>
    <row r="181" spans="2:8" s="111" customFormat="1" x14ac:dyDescent="0.55000000000000004">
      <c r="B181" s="123"/>
      <c r="C181" s="189"/>
      <c r="D181" s="122"/>
      <c r="E181" s="118"/>
      <c r="F181" s="124"/>
      <c r="G181" s="115"/>
    </row>
    <row r="182" spans="2:8" s="111" customFormat="1" x14ac:dyDescent="0.55000000000000004">
      <c r="B182" s="123"/>
      <c r="C182" s="189"/>
      <c r="D182" s="122"/>
      <c r="E182" s="118"/>
      <c r="F182" s="124"/>
      <c r="G182" s="115"/>
    </row>
    <row r="183" spans="2:8" s="111" customFormat="1" x14ac:dyDescent="0.55000000000000004">
      <c r="B183" s="123"/>
      <c r="C183" s="189"/>
      <c r="D183" s="122"/>
      <c r="E183" s="118"/>
      <c r="F183" s="124"/>
      <c r="G183" s="115"/>
    </row>
    <row r="184" spans="2:8" s="111" customFormat="1" x14ac:dyDescent="0.55000000000000004">
      <c r="B184" s="123"/>
      <c r="C184" s="189"/>
      <c r="D184" s="122"/>
      <c r="E184" s="118"/>
      <c r="F184" s="124"/>
      <c r="G184" s="115"/>
    </row>
    <row r="185" spans="2:8" s="111" customFormat="1" x14ac:dyDescent="0.55000000000000004">
      <c r="B185" s="123"/>
      <c r="C185" s="189"/>
      <c r="D185" s="122"/>
      <c r="E185" s="118"/>
      <c r="F185" s="124"/>
      <c r="G185" s="115"/>
    </row>
    <row r="186" spans="2:8" s="111" customFormat="1" x14ac:dyDescent="0.55000000000000004">
      <c r="B186" s="123"/>
      <c r="C186" s="189"/>
      <c r="D186" s="122"/>
      <c r="E186" s="118"/>
      <c r="F186" s="124"/>
      <c r="G186" s="115"/>
    </row>
    <row r="187" spans="2:8" s="111" customFormat="1" x14ac:dyDescent="0.55000000000000004">
      <c r="B187" s="135"/>
      <c r="C187" s="191"/>
      <c r="D187" s="118"/>
      <c r="E187" s="118"/>
      <c r="F187" s="124"/>
      <c r="G187" s="115" t="str">
        <f>IF(D187="","",E187*F187)</f>
        <v/>
      </c>
    </row>
    <row r="188" spans="2:8" s="28" customFormat="1" ht="19.5" customHeight="1" x14ac:dyDescent="0.6">
      <c r="B188" s="154" t="str">
        <f>$B$10</f>
        <v>C11.7</v>
      </c>
      <c r="C188" s="30" t="s">
        <v>78</v>
      </c>
      <c r="D188" s="31"/>
      <c r="E188" s="32"/>
      <c r="F188" s="31"/>
      <c r="G188" s="33">
        <f>SUM(G128:G187)</f>
        <v>0</v>
      </c>
      <c r="H188" s="34"/>
    </row>
    <row r="189" spans="2:8" s="1" customFormat="1" ht="13" x14ac:dyDescent="0.6">
      <c r="B189" s="367" t="str">
        <f>Client1</f>
        <v>Province of KwaZulu-Natal</v>
      </c>
      <c r="C189" s="367"/>
      <c r="D189" s="367"/>
      <c r="E189" s="365" t="str">
        <f>"Contract No. "&amp;ContractNo</f>
        <v>Contract No. ZNB00904/00000/00/HOD/INF/21/T</v>
      </c>
      <c r="F189" s="365"/>
      <c r="G189" s="365"/>
      <c r="H189" s="5"/>
    </row>
    <row r="190" spans="2:8" s="1" customFormat="1" ht="13" x14ac:dyDescent="0.6">
      <c r="B190" s="367" t="str">
        <f>Client2</f>
        <v>Department of Transport</v>
      </c>
      <c r="C190" s="367"/>
      <c r="D190" s="367"/>
      <c r="E190" s="365"/>
      <c r="F190" s="365"/>
      <c r="G190" s="365"/>
      <c r="H190" s="5"/>
    </row>
    <row r="191" spans="2:8" s="1" customFormat="1" ht="13" x14ac:dyDescent="0.6">
      <c r="B191" s="368"/>
      <c r="C191" s="368"/>
      <c r="D191" s="368"/>
      <c r="E191" s="366"/>
      <c r="F191" s="366"/>
      <c r="G191" s="366"/>
      <c r="H191" s="5"/>
    </row>
    <row r="192" spans="2:8" s="1" customFormat="1" ht="13" x14ac:dyDescent="0.6">
      <c r="B192" s="376" t="s">
        <v>8</v>
      </c>
      <c r="C192" s="377"/>
      <c r="D192" s="377"/>
      <c r="E192" s="377"/>
      <c r="F192" s="377"/>
      <c r="G192" s="378" t="str">
        <f>$G$4</f>
        <v>CHAPTER C11.7</v>
      </c>
      <c r="H192" s="6"/>
    </row>
    <row r="193" spans="2:8" s="1" customFormat="1" ht="13" x14ac:dyDescent="0.6">
      <c r="B193" s="369" t="str">
        <f>ContractDescription</f>
        <v>THE CONSTRUCTION OF THE LOVU RIVER PEDESTRIAN BRIDGE NO.3383 IN THE DURBAN REGION</v>
      </c>
      <c r="C193" s="370"/>
      <c r="D193" s="370"/>
      <c r="E193" s="370"/>
      <c r="F193" s="370"/>
      <c r="G193" s="365"/>
      <c r="H193" s="8"/>
    </row>
    <row r="194" spans="2:8" s="1" customFormat="1" ht="13" x14ac:dyDescent="0.6">
      <c r="B194" s="369"/>
      <c r="C194" s="370"/>
      <c r="D194" s="370"/>
      <c r="E194" s="370"/>
      <c r="F194" s="370"/>
      <c r="G194" s="365"/>
      <c r="H194" s="8"/>
    </row>
    <row r="195" spans="2:8" s="1" customFormat="1" ht="13" x14ac:dyDescent="0.6">
      <c r="B195" s="371"/>
      <c r="C195" s="372"/>
      <c r="D195" s="372"/>
      <c r="E195" s="372"/>
      <c r="F195" s="372"/>
      <c r="G195" s="366"/>
      <c r="H195" s="8"/>
    </row>
    <row r="196" spans="2:8" s="9" customFormat="1" ht="24.95" customHeight="1" x14ac:dyDescent="0.6">
      <c r="B196" s="79" t="s">
        <v>9</v>
      </c>
      <c r="C196" s="11" t="s">
        <v>10</v>
      </c>
      <c r="D196" s="11" t="s">
        <v>11</v>
      </c>
      <c r="E196" s="11" t="s">
        <v>12</v>
      </c>
      <c r="F196" s="11" t="s">
        <v>13</v>
      </c>
      <c r="G196" s="11" t="s">
        <v>14</v>
      </c>
      <c r="H196" s="12"/>
    </row>
    <row r="197" spans="2:8" s="28" customFormat="1" ht="19.5" customHeight="1" x14ac:dyDescent="0.6">
      <c r="B197" s="85"/>
      <c r="C197" s="30" t="s">
        <v>79</v>
      </c>
      <c r="D197" s="31"/>
      <c r="E197" s="32"/>
      <c r="F197" s="31"/>
      <c r="G197" s="33">
        <f>G188</f>
        <v>0</v>
      </c>
      <c r="H197" s="34"/>
    </row>
    <row r="198" spans="2:8" s="111" customFormat="1" x14ac:dyDescent="0.55000000000000004">
      <c r="B198" s="135"/>
      <c r="C198" s="191"/>
      <c r="D198" s="118"/>
      <c r="E198" s="118"/>
      <c r="F198" s="124"/>
      <c r="G198" s="115"/>
    </row>
    <row r="199" spans="2:8" s="111" customFormat="1" x14ac:dyDescent="0.55000000000000004">
      <c r="B199" s="123" t="s">
        <v>2929</v>
      </c>
      <c r="C199" s="189" t="s">
        <v>2930</v>
      </c>
      <c r="D199" s="118"/>
      <c r="E199" s="119"/>
      <c r="F199" s="124"/>
      <c r="G199" s="115" t="str">
        <f t="shared" ref="G199:G237" si="6">IF(D199="","",E199*F199)</f>
        <v/>
      </c>
    </row>
    <row r="200" spans="2:8" s="111" customFormat="1" x14ac:dyDescent="0.55000000000000004">
      <c r="B200" s="135"/>
      <c r="C200" s="191"/>
      <c r="D200" s="118"/>
      <c r="E200" s="119"/>
      <c r="F200" s="124"/>
      <c r="G200" s="115" t="str">
        <f t="shared" si="6"/>
        <v/>
      </c>
    </row>
    <row r="201" spans="2:8" s="111" customFormat="1" ht="23.5" hidden="1" x14ac:dyDescent="0.55000000000000004">
      <c r="B201" s="135" t="s">
        <v>2931</v>
      </c>
      <c r="C201" s="120" t="s">
        <v>2932</v>
      </c>
      <c r="D201" s="122" t="s">
        <v>90</v>
      </c>
      <c r="E201" s="119"/>
      <c r="F201" s="124"/>
      <c r="G201" s="115">
        <f t="shared" si="6"/>
        <v>0</v>
      </c>
    </row>
    <row r="202" spans="2:8" s="111" customFormat="1" hidden="1" x14ac:dyDescent="0.55000000000000004">
      <c r="B202" s="135"/>
      <c r="C202" s="120"/>
      <c r="D202" s="119"/>
      <c r="E202" s="119"/>
      <c r="F202" s="124"/>
      <c r="G202" s="115" t="str">
        <f t="shared" si="6"/>
        <v/>
      </c>
    </row>
    <row r="203" spans="2:8" s="111" customFormat="1" ht="23.5" x14ac:dyDescent="0.55000000000000004">
      <c r="B203" s="134" t="s">
        <v>2933</v>
      </c>
      <c r="C203" s="120" t="s">
        <v>2934</v>
      </c>
      <c r="D203" s="122"/>
      <c r="E203" s="119"/>
      <c r="F203" s="125"/>
      <c r="G203" s="115"/>
    </row>
    <row r="204" spans="2:8" s="111" customFormat="1" x14ac:dyDescent="0.55000000000000004">
      <c r="B204" s="134"/>
      <c r="C204" s="120"/>
      <c r="D204" s="122"/>
      <c r="E204" s="119"/>
      <c r="F204" s="125"/>
      <c r="G204" s="115"/>
    </row>
    <row r="205" spans="2:8" s="111" customFormat="1" x14ac:dyDescent="0.6">
      <c r="B205" s="135" t="s">
        <v>109</v>
      </c>
      <c r="C205" s="120" t="s">
        <v>2935</v>
      </c>
      <c r="D205" s="122" t="s">
        <v>90</v>
      </c>
      <c r="E205" s="122"/>
      <c r="F205" s="220">
        <v>70</v>
      </c>
      <c r="G205" s="115">
        <f t="shared" ref="G205" si="7">IF(D205="","",E205*F205)</f>
        <v>0</v>
      </c>
    </row>
    <row r="206" spans="2:8" s="111" customFormat="1" x14ac:dyDescent="0.6">
      <c r="B206" s="135"/>
      <c r="C206" s="120"/>
      <c r="D206" s="122"/>
      <c r="E206" s="122"/>
      <c r="F206" s="221"/>
      <c r="G206" s="115"/>
    </row>
    <row r="207" spans="2:8" s="111" customFormat="1" x14ac:dyDescent="0.6">
      <c r="B207" s="135" t="s">
        <v>112</v>
      </c>
      <c r="C207" s="120" t="s">
        <v>2936</v>
      </c>
      <c r="D207" s="122" t="s">
        <v>90</v>
      </c>
      <c r="E207" s="122"/>
      <c r="F207" s="220">
        <v>70</v>
      </c>
      <c r="G207" s="115">
        <f t="shared" ref="G207" si="8">IF(D207="","",E207*F207)</f>
        <v>0</v>
      </c>
    </row>
    <row r="208" spans="2:8" s="111" customFormat="1" x14ac:dyDescent="0.55000000000000004">
      <c r="B208" s="134"/>
      <c r="C208" s="120"/>
      <c r="D208" s="122"/>
      <c r="E208" s="122"/>
      <c r="F208" s="221"/>
      <c r="G208" s="115"/>
    </row>
    <row r="209" spans="2:7" s="111" customFormat="1" x14ac:dyDescent="0.6">
      <c r="B209" s="135" t="s">
        <v>136</v>
      </c>
      <c r="C209" s="120" t="s">
        <v>2937</v>
      </c>
      <c r="D209" s="122" t="s">
        <v>90</v>
      </c>
      <c r="E209" s="122"/>
      <c r="F209" s="220">
        <v>70</v>
      </c>
      <c r="G209" s="115">
        <f t="shared" ref="G209" si="9">IF(D209="","",E209*F209)</f>
        <v>0</v>
      </c>
    </row>
    <row r="210" spans="2:7" s="111" customFormat="1" x14ac:dyDescent="0.55000000000000004">
      <c r="B210" s="134"/>
      <c r="C210" s="120"/>
      <c r="D210" s="122"/>
      <c r="E210" s="122"/>
      <c r="F210" s="221"/>
      <c r="G210" s="115"/>
    </row>
    <row r="211" spans="2:7" s="111" customFormat="1" x14ac:dyDescent="0.6">
      <c r="B211" s="135" t="s">
        <v>116</v>
      </c>
      <c r="C211" s="120" t="s">
        <v>2938</v>
      </c>
      <c r="D211" s="122" t="s">
        <v>90</v>
      </c>
      <c r="E211" s="122"/>
      <c r="F211" s="220">
        <v>70</v>
      </c>
      <c r="G211" s="115">
        <f t="shared" ref="G211" si="10">IF(D211="","",E211*F211)</f>
        <v>0</v>
      </c>
    </row>
    <row r="212" spans="2:7" s="111" customFormat="1" hidden="1" x14ac:dyDescent="0.55000000000000004">
      <c r="B212" s="123"/>
      <c r="C212" s="120"/>
      <c r="D212" s="119"/>
      <c r="E212" s="122"/>
      <c r="F212" s="221"/>
      <c r="G212" s="131" t="str">
        <f t="shared" si="6"/>
        <v/>
      </c>
    </row>
    <row r="213" spans="2:7" s="111" customFormat="1" ht="23.5" hidden="1" x14ac:dyDescent="0.55000000000000004">
      <c r="B213" s="134" t="s">
        <v>2939</v>
      </c>
      <c r="C213" s="120" t="s">
        <v>2940</v>
      </c>
      <c r="D213" s="122" t="s">
        <v>90</v>
      </c>
      <c r="E213" s="122"/>
      <c r="F213" s="221"/>
      <c r="G213" s="131">
        <f t="shared" si="6"/>
        <v>0</v>
      </c>
    </row>
    <row r="214" spans="2:7" s="111" customFormat="1" hidden="1" x14ac:dyDescent="0.55000000000000004">
      <c r="B214" s="123"/>
      <c r="C214" s="120"/>
      <c r="D214" s="119"/>
      <c r="E214" s="122"/>
      <c r="F214" s="221"/>
      <c r="G214" s="131" t="str">
        <f t="shared" si="6"/>
        <v/>
      </c>
    </row>
    <row r="215" spans="2:7" s="111" customFormat="1" hidden="1" x14ac:dyDescent="0.55000000000000004">
      <c r="B215" s="123" t="s">
        <v>2941</v>
      </c>
      <c r="C215" s="120" t="s">
        <v>2942</v>
      </c>
      <c r="D215" s="122" t="s">
        <v>90</v>
      </c>
      <c r="E215" s="122"/>
      <c r="F215" s="221"/>
      <c r="G215" s="131">
        <f t="shared" si="6"/>
        <v>0</v>
      </c>
    </row>
    <row r="216" spans="2:7" s="111" customFormat="1" hidden="1" x14ac:dyDescent="0.55000000000000004">
      <c r="B216" s="135"/>
      <c r="C216" s="120"/>
      <c r="D216" s="119"/>
      <c r="E216" s="122"/>
      <c r="F216" s="221"/>
      <c r="G216" s="131" t="str">
        <f t="shared" si="6"/>
        <v/>
      </c>
    </row>
    <row r="217" spans="2:7" s="111" customFormat="1" hidden="1" x14ac:dyDescent="0.6">
      <c r="B217" s="123" t="s">
        <v>2943</v>
      </c>
      <c r="C217" s="130" t="s">
        <v>2944</v>
      </c>
      <c r="D217" s="122" t="s">
        <v>1022</v>
      </c>
      <c r="E217" s="129"/>
      <c r="F217" s="128"/>
      <c r="G217" s="115">
        <f t="shared" si="6"/>
        <v>0</v>
      </c>
    </row>
    <row r="218" spans="2:7" s="111" customFormat="1" hidden="1" x14ac:dyDescent="0.55000000000000004">
      <c r="B218" s="135"/>
      <c r="C218" s="120"/>
      <c r="D218" s="119"/>
      <c r="E218" s="129"/>
      <c r="F218" s="221"/>
      <c r="G218" s="115" t="str">
        <f t="shared" si="6"/>
        <v/>
      </c>
    </row>
    <row r="219" spans="2:7" s="111" customFormat="1" ht="23.5" hidden="1" x14ac:dyDescent="0.6">
      <c r="B219" s="123" t="s">
        <v>2945</v>
      </c>
      <c r="C219" s="120" t="s">
        <v>2946</v>
      </c>
      <c r="D219" s="122" t="s">
        <v>73</v>
      </c>
      <c r="E219" s="129"/>
      <c r="F219" s="222"/>
      <c r="G219" s="115">
        <f t="shared" si="6"/>
        <v>0</v>
      </c>
    </row>
    <row r="220" spans="2:7" s="111" customFormat="1" hidden="1" x14ac:dyDescent="0.55000000000000004">
      <c r="B220" s="135"/>
      <c r="C220" s="120"/>
      <c r="D220" s="119"/>
      <c r="E220" s="129"/>
      <c r="F220" s="221"/>
      <c r="G220" s="115" t="str">
        <f t="shared" si="6"/>
        <v/>
      </c>
    </row>
    <row r="221" spans="2:7" s="111" customFormat="1" ht="23.5" hidden="1" x14ac:dyDescent="0.6">
      <c r="B221" s="123" t="s">
        <v>2947</v>
      </c>
      <c r="C221" s="120" t="s">
        <v>2948</v>
      </c>
      <c r="D221" s="122" t="s">
        <v>90</v>
      </c>
      <c r="E221" s="129"/>
      <c r="F221" s="223"/>
      <c r="G221" s="115">
        <f t="shared" si="6"/>
        <v>0</v>
      </c>
    </row>
    <row r="222" spans="2:7" s="111" customFormat="1" hidden="1" x14ac:dyDescent="0.55000000000000004">
      <c r="B222" s="123"/>
      <c r="C222" s="120"/>
      <c r="D222" s="119"/>
      <c r="E222" s="129"/>
      <c r="F222" s="223"/>
      <c r="G222" s="115" t="str">
        <f t="shared" si="6"/>
        <v/>
      </c>
    </row>
    <row r="223" spans="2:7" s="111" customFormat="1" ht="23.5" hidden="1" x14ac:dyDescent="0.6">
      <c r="B223" s="123" t="s">
        <v>2949</v>
      </c>
      <c r="C223" s="189" t="s">
        <v>2950</v>
      </c>
      <c r="D223" s="122" t="s">
        <v>90</v>
      </c>
      <c r="E223" s="129"/>
      <c r="F223" s="220"/>
      <c r="G223" s="115">
        <f t="shared" si="6"/>
        <v>0</v>
      </c>
    </row>
    <row r="224" spans="2:7" s="111" customFormat="1" hidden="1" x14ac:dyDescent="0.55000000000000004">
      <c r="B224" s="135"/>
      <c r="C224" s="120"/>
      <c r="D224" s="119"/>
      <c r="E224" s="129"/>
      <c r="F224" s="223"/>
      <c r="G224" s="115" t="str">
        <f t="shared" si="6"/>
        <v/>
      </c>
    </row>
    <row r="225" spans="2:7" s="111" customFormat="1" hidden="1" x14ac:dyDescent="0.6">
      <c r="B225" s="123" t="s">
        <v>2951</v>
      </c>
      <c r="C225" s="120" t="s">
        <v>746</v>
      </c>
      <c r="D225" s="122" t="s">
        <v>90</v>
      </c>
      <c r="E225" s="129"/>
      <c r="F225" s="222"/>
      <c r="G225" s="115">
        <f t="shared" si="6"/>
        <v>0</v>
      </c>
    </row>
    <row r="226" spans="2:7" s="111" customFormat="1" hidden="1" x14ac:dyDescent="0.55000000000000004">
      <c r="B226" s="135"/>
      <c r="C226" s="120"/>
      <c r="D226" s="119"/>
      <c r="E226" s="129"/>
      <c r="F226" s="223"/>
      <c r="G226" s="115" t="str">
        <f t="shared" si="6"/>
        <v/>
      </c>
    </row>
    <row r="227" spans="2:7" s="111" customFormat="1" ht="23.5" hidden="1" x14ac:dyDescent="0.6">
      <c r="B227" s="123" t="s">
        <v>2952</v>
      </c>
      <c r="C227" s="120" t="s">
        <v>2953</v>
      </c>
      <c r="D227" s="122" t="s">
        <v>90</v>
      </c>
      <c r="E227" s="129"/>
      <c r="F227" s="221"/>
      <c r="G227" s="115">
        <f t="shared" si="6"/>
        <v>0</v>
      </c>
    </row>
    <row r="228" spans="2:7" s="111" customFormat="1" hidden="1" x14ac:dyDescent="0.55000000000000004">
      <c r="B228" s="135"/>
      <c r="C228" s="120"/>
      <c r="D228" s="119"/>
      <c r="E228" s="129"/>
      <c r="F228" s="221"/>
      <c r="G228" s="115" t="str">
        <f t="shared" si="6"/>
        <v/>
      </c>
    </row>
    <row r="229" spans="2:7" s="111" customFormat="1" ht="23.5" hidden="1" x14ac:dyDescent="0.6">
      <c r="B229" s="123" t="s">
        <v>2954</v>
      </c>
      <c r="C229" s="120" t="s">
        <v>2950</v>
      </c>
      <c r="D229" s="122" t="s">
        <v>90</v>
      </c>
      <c r="E229" s="129"/>
      <c r="F229" s="220"/>
      <c r="G229" s="115">
        <f t="shared" si="6"/>
        <v>0</v>
      </c>
    </row>
    <row r="230" spans="2:7" s="111" customFormat="1" hidden="1" x14ac:dyDescent="0.55000000000000004">
      <c r="B230" s="135"/>
      <c r="C230" s="120"/>
      <c r="D230" s="119"/>
      <c r="E230" s="129"/>
      <c r="F230" s="220"/>
      <c r="G230" s="115" t="str">
        <f t="shared" si="6"/>
        <v/>
      </c>
    </row>
    <row r="231" spans="2:7" s="111" customFormat="1" hidden="1" x14ac:dyDescent="0.6">
      <c r="B231" s="123" t="s">
        <v>2955</v>
      </c>
      <c r="C231" s="120" t="s">
        <v>2956</v>
      </c>
      <c r="D231" s="122" t="s">
        <v>90</v>
      </c>
      <c r="E231" s="129"/>
      <c r="F231" s="222"/>
      <c r="G231" s="115">
        <f t="shared" si="6"/>
        <v>0</v>
      </c>
    </row>
    <row r="232" spans="2:7" s="111" customFormat="1" hidden="1" x14ac:dyDescent="0.55000000000000004">
      <c r="B232" s="135"/>
      <c r="C232" s="120"/>
      <c r="D232" s="119"/>
      <c r="E232" s="129"/>
      <c r="F232" s="224"/>
      <c r="G232" s="115" t="str">
        <f t="shared" si="6"/>
        <v/>
      </c>
    </row>
    <row r="233" spans="2:7" s="111" customFormat="1" ht="23.5" hidden="1" x14ac:dyDescent="0.6">
      <c r="B233" s="123" t="s">
        <v>2957</v>
      </c>
      <c r="C233" s="120" t="s">
        <v>2953</v>
      </c>
      <c r="D233" s="122" t="s">
        <v>90</v>
      </c>
      <c r="E233" s="129"/>
      <c r="F233" s="224"/>
      <c r="G233" s="115">
        <f t="shared" si="6"/>
        <v>0</v>
      </c>
    </row>
    <row r="234" spans="2:7" s="111" customFormat="1" x14ac:dyDescent="0.55000000000000004">
      <c r="B234" s="135"/>
      <c r="C234" s="120"/>
      <c r="D234" s="119"/>
      <c r="E234" s="129"/>
      <c r="F234" s="224"/>
      <c r="G234" s="115" t="str">
        <f t="shared" si="6"/>
        <v/>
      </c>
    </row>
    <row r="235" spans="2:7" s="111" customFormat="1" ht="23.5" x14ac:dyDescent="0.6">
      <c r="B235" s="123" t="s">
        <v>2954</v>
      </c>
      <c r="C235" s="120" t="s">
        <v>2958</v>
      </c>
      <c r="D235" s="122" t="s">
        <v>46</v>
      </c>
      <c r="E235" s="129"/>
      <c r="F235" s="220">
        <v>1701.116</v>
      </c>
      <c r="G235" s="115">
        <f t="shared" si="6"/>
        <v>0</v>
      </c>
    </row>
    <row r="236" spans="2:7" s="111" customFormat="1" x14ac:dyDescent="0.55000000000000004">
      <c r="B236" s="135"/>
      <c r="C236" s="120"/>
      <c r="D236" s="119"/>
      <c r="E236" s="129"/>
      <c r="F236" s="224"/>
      <c r="G236" s="115" t="str">
        <f t="shared" si="6"/>
        <v/>
      </c>
    </row>
    <row r="237" spans="2:7" s="111" customFormat="1" ht="35.25" x14ac:dyDescent="0.6">
      <c r="B237" s="123" t="s">
        <v>2955</v>
      </c>
      <c r="C237" s="120" t="s">
        <v>2959</v>
      </c>
      <c r="D237" s="122" t="s">
        <v>90</v>
      </c>
      <c r="E237" s="129"/>
      <c r="F237" s="220">
        <v>25850</v>
      </c>
      <c r="G237" s="115">
        <f t="shared" si="6"/>
        <v>0</v>
      </c>
    </row>
    <row r="238" spans="2:7" s="111" customFormat="1" x14ac:dyDescent="0.55000000000000004">
      <c r="B238" s="123"/>
      <c r="C238" s="120"/>
      <c r="D238" s="122"/>
      <c r="E238" s="117"/>
      <c r="F238" s="121"/>
      <c r="G238" s="115"/>
    </row>
    <row r="239" spans="2:7" s="111" customFormat="1" hidden="1" x14ac:dyDescent="0.55000000000000004">
      <c r="B239" s="123" t="s">
        <v>2957</v>
      </c>
      <c r="C239" s="120" t="s">
        <v>2960</v>
      </c>
      <c r="D239" s="122"/>
      <c r="E239" s="117"/>
      <c r="F239" s="121"/>
      <c r="G239" s="115"/>
    </row>
    <row r="240" spans="2:7" s="111" customFormat="1" hidden="1" x14ac:dyDescent="0.55000000000000004">
      <c r="B240" s="123"/>
      <c r="C240" s="120"/>
      <c r="D240" s="122"/>
      <c r="E240" s="117"/>
      <c r="F240" s="121"/>
      <c r="G240" s="115"/>
    </row>
    <row r="241" spans="2:7" s="111" customFormat="1" ht="12.25" hidden="1" x14ac:dyDescent="0.65">
      <c r="B241" s="135" t="s">
        <v>2961</v>
      </c>
      <c r="C241" s="120" t="s">
        <v>2962</v>
      </c>
      <c r="D241" s="147" t="s">
        <v>2408</v>
      </c>
      <c r="E241" s="119"/>
      <c r="F241" s="125"/>
      <c r="G241" s="115">
        <f>IF(D241="","",E241*F241)</f>
        <v>0</v>
      </c>
    </row>
    <row r="242" spans="2:7" s="111" customFormat="1" hidden="1" x14ac:dyDescent="0.55000000000000004">
      <c r="B242" s="135"/>
      <c r="C242" s="120"/>
      <c r="D242" s="119"/>
      <c r="E242" s="119"/>
      <c r="F242" s="125"/>
      <c r="G242" s="115"/>
    </row>
    <row r="243" spans="2:7" s="111" customFormat="1" ht="12.25" hidden="1" x14ac:dyDescent="0.65">
      <c r="B243" s="135" t="s">
        <v>2963</v>
      </c>
      <c r="C243" s="120" t="s">
        <v>2964</v>
      </c>
      <c r="D243" s="147" t="s">
        <v>2408</v>
      </c>
      <c r="E243" s="119"/>
      <c r="F243" s="124"/>
      <c r="G243" s="115">
        <f>IF(D243="","",E243*F243)</f>
        <v>0</v>
      </c>
    </row>
    <row r="244" spans="2:7" s="111" customFormat="1" ht="12.25" hidden="1" x14ac:dyDescent="0.65">
      <c r="B244" s="135"/>
      <c r="C244" s="120"/>
      <c r="D244" s="147"/>
      <c r="E244" s="119"/>
      <c r="F244" s="124"/>
      <c r="G244" s="115"/>
    </row>
    <row r="245" spans="2:7" s="111" customFormat="1" ht="12.25" hidden="1" x14ac:dyDescent="0.65">
      <c r="B245" s="135" t="s">
        <v>2965</v>
      </c>
      <c r="C245" s="120" t="s">
        <v>2966</v>
      </c>
      <c r="D245" s="147" t="s">
        <v>2408</v>
      </c>
      <c r="E245" s="119"/>
      <c r="F245" s="124"/>
      <c r="G245" s="115"/>
    </row>
    <row r="246" spans="2:7" s="111" customFormat="1" hidden="1" x14ac:dyDescent="0.55000000000000004">
      <c r="B246" s="135"/>
      <c r="C246" s="120"/>
      <c r="D246" s="119"/>
      <c r="E246" s="119"/>
      <c r="F246" s="124"/>
      <c r="G246" s="115" t="str">
        <f>IF(D246="","",E246*F246)</f>
        <v/>
      </c>
    </row>
    <row r="247" spans="2:7" s="111" customFormat="1" hidden="1" x14ac:dyDescent="0.55000000000000004">
      <c r="B247" s="123" t="s">
        <v>2967</v>
      </c>
      <c r="C247" s="120" t="s">
        <v>751</v>
      </c>
      <c r="D247" s="122" t="s">
        <v>90</v>
      </c>
      <c r="E247" s="119"/>
      <c r="F247" s="124"/>
      <c r="G247" s="115">
        <f>IF(D247="","",E247*F247)</f>
        <v>0</v>
      </c>
    </row>
    <row r="248" spans="2:7" s="111" customFormat="1" x14ac:dyDescent="0.55000000000000004">
      <c r="B248" s="123"/>
      <c r="C248" s="120"/>
      <c r="D248" s="122"/>
      <c r="E248" s="119"/>
      <c r="F248" s="124"/>
      <c r="G248" s="115"/>
    </row>
    <row r="249" spans="2:7" s="111" customFormat="1" x14ac:dyDescent="0.55000000000000004">
      <c r="B249" s="123"/>
      <c r="C249" s="120"/>
      <c r="D249" s="122"/>
      <c r="E249" s="119"/>
      <c r="F249" s="124"/>
      <c r="G249" s="115"/>
    </row>
    <row r="250" spans="2:7" s="111" customFormat="1" x14ac:dyDescent="0.55000000000000004">
      <c r="B250" s="123"/>
      <c r="C250" s="120"/>
      <c r="D250" s="122"/>
      <c r="E250" s="119"/>
      <c r="F250" s="124"/>
      <c r="G250" s="115"/>
    </row>
    <row r="251" spans="2:7" s="111" customFormat="1" x14ac:dyDescent="0.55000000000000004">
      <c r="B251" s="123"/>
      <c r="C251" s="120"/>
      <c r="D251" s="122"/>
      <c r="E251" s="119"/>
      <c r="F251" s="124"/>
      <c r="G251" s="115"/>
    </row>
    <row r="252" spans="2:7" s="111" customFormat="1" x14ac:dyDescent="0.55000000000000004">
      <c r="B252" s="123"/>
      <c r="C252" s="120"/>
      <c r="D252" s="122"/>
      <c r="E252" s="119"/>
      <c r="F252" s="124"/>
      <c r="G252" s="115"/>
    </row>
    <row r="253" spans="2:7" s="111" customFormat="1" x14ac:dyDescent="0.55000000000000004">
      <c r="B253" s="123"/>
      <c r="C253" s="120"/>
      <c r="D253" s="122"/>
      <c r="E253" s="119"/>
      <c r="F253" s="124"/>
      <c r="G253" s="115"/>
    </row>
    <row r="254" spans="2:7" s="111" customFormat="1" x14ac:dyDescent="0.55000000000000004">
      <c r="B254" s="123"/>
      <c r="C254" s="120"/>
      <c r="D254" s="122"/>
      <c r="E254" s="119"/>
      <c r="F254" s="124"/>
      <c r="G254" s="115"/>
    </row>
    <row r="255" spans="2:7" s="111" customFormat="1" x14ac:dyDescent="0.55000000000000004">
      <c r="B255" s="123"/>
      <c r="C255" s="120"/>
      <c r="D255" s="122"/>
      <c r="E255" s="119"/>
      <c r="F255" s="124"/>
      <c r="G255" s="115"/>
    </row>
    <row r="256" spans="2:7" s="111" customFormat="1" x14ac:dyDescent="0.55000000000000004">
      <c r="B256" s="123"/>
      <c r="C256" s="120"/>
      <c r="D256" s="122"/>
      <c r="E256" s="119"/>
      <c r="F256" s="124"/>
      <c r="G256" s="115"/>
    </row>
    <row r="257" spans="2:8" s="28" customFormat="1" ht="24.75" customHeight="1" x14ac:dyDescent="0.6">
      <c r="B257" s="93" t="str">
        <f>$B$10</f>
        <v>C11.7</v>
      </c>
      <c r="C257" s="30" t="s">
        <v>173</v>
      </c>
      <c r="D257" s="31"/>
      <c r="E257" s="32"/>
      <c r="F257" s="31"/>
      <c r="G257" s="33">
        <f>SUM(G197:G256)</f>
        <v>0</v>
      </c>
      <c r="H257" s="34"/>
    </row>
  </sheetData>
  <mergeCells count="25">
    <mergeCell ref="B192:F192"/>
    <mergeCell ref="G192:G195"/>
    <mergeCell ref="B193:F195"/>
    <mergeCell ref="B123:F123"/>
    <mergeCell ref="G123:G126"/>
    <mergeCell ref="B124:F126"/>
    <mergeCell ref="B189:D189"/>
    <mergeCell ref="E189:G191"/>
    <mergeCell ref="B190:D190"/>
    <mergeCell ref="B191:D191"/>
    <mergeCell ref="B63:F63"/>
    <mergeCell ref="G63:G66"/>
    <mergeCell ref="B64:F66"/>
    <mergeCell ref="B120:D120"/>
    <mergeCell ref="E120:G122"/>
    <mergeCell ref="B121:D121"/>
    <mergeCell ref="B122:D122"/>
    <mergeCell ref="E1:G1"/>
    <mergeCell ref="G4:G7"/>
    <mergeCell ref="B4:F4"/>
    <mergeCell ref="B5:F7"/>
    <mergeCell ref="B60:D60"/>
    <mergeCell ref="E60:G62"/>
    <mergeCell ref="B61:D61"/>
    <mergeCell ref="B62:D62"/>
  </mergeCells>
  <pageMargins left="0.43307086614173229" right="0.31496062992125984" top="0.43307086614173229" bottom="0.62992125984251968" header="0.35433070866141736" footer="0.31496062992125984"/>
  <pageSetup paperSize="9" scale="81" firstPageNumber="31" fitToHeight="0" orientation="portrait" cellComments="asDisplayed" useFirstPageNumber="1" r:id="rId1"/>
  <headerFooter alignWithMargins="0">
    <oddHeader xml:space="preserve">&amp;R&amp;"Arial,Bold Italic"
</oddHeader>
    <oddFooter xml:space="preserve">&amp;L&amp;"Arial,Bold"&amp;8_______________________________________________________________________________________________________________________
ZNT 4198/17T Standard Quotation Document Ver. 2019-09-02&amp;R&amp;"Arial,Bold"C&amp;P   </oddFooter>
  </headerFooter>
  <rowBreaks count="1" manualBreakCount="1">
    <brk id="188" max="7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8"/>
  <dimension ref="B1:N199"/>
  <sheetViews>
    <sheetView view="pageBreakPreview" zoomScaleNormal="125" zoomScaleSheetLayoutView="100" zoomScalePageLayoutView="125" workbookViewId="0">
      <selection activeCell="K17" sqref="K17:K18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3.54296875" style="5" bestFit="1" customWidth="1"/>
    <col min="8" max="8" width="0.86328125" style="5" customWidth="1"/>
    <col min="9" max="10" width="6.86328125" style="1"/>
    <col min="11" max="11" width="9.86328125" style="1" bestFit="1" customWidth="1"/>
    <col min="12" max="16384" width="6.86328125" style="1"/>
  </cols>
  <sheetData>
    <row r="1" spans="2:14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14" x14ac:dyDescent="0.6">
      <c r="B2" s="101" t="str">
        <f>Client2</f>
        <v>Department of Transport</v>
      </c>
    </row>
    <row r="3" spans="2:14" x14ac:dyDescent="0.6">
      <c r="B3" s="82"/>
      <c r="C3" s="82"/>
      <c r="D3" s="83"/>
      <c r="E3" s="83"/>
      <c r="F3" s="84"/>
      <c r="G3" s="102"/>
    </row>
    <row r="4" spans="2:14" x14ac:dyDescent="0.6">
      <c r="B4" s="376" t="s">
        <v>8</v>
      </c>
      <c r="C4" s="377"/>
      <c r="D4" s="377"/>
      <c r="E4" s="377"/>
      <c r="F4" s="377"/>
      <c r="G4" s="373" t="str">
        <f>"CHAPTER "&amp;B11</f>
        <v xml:space="preserve">CHAPTER </v>
      </c>
      <c r="H4" s="6"/>
    </row>
    <row r="5" spans="2:14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14" ht="12.75" customHeight="1" x14ac:dyDescent="0.6">
      <c r="B6" s="369"/>
      <c r="C6" s="370"/>
      <c r="D6" s="370"/>
      <c r="E6" s="370"/>
      <c r="F6" s="370"/>
      <c r="G6" s="374"/>
      <c r="H6" s="8"/>
      <c r="J6" s="198"/>
    </row>
    <row r="7" spans="2:14" ht="7.5" customHeight="1" x14ac:dyDescent="0.6">
      <c r="B7" s="371"/>
      <c r="C7" s="372"/>
      <c r="D7" s="372"/>
      <c r="E7" s="372"/>
      <c r="F7" s="372"/>
      <c r="G7" s="375"/>
      <c r="H7" s="8"/>
    </row>
    <row r="8" spans="2:14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  <c r="J8" s="363"/>
      <c r="K8" s="1"/>
      <c r="L8" s="1"/>
      <c r="M8" s="1"/>
      <c r="N8" s="1"/>
    </row>
    <row r="9" spans="2:14" s="9" customFormat="1" x14ac:dyDescent="0.6">
      <c r="B9" s="164"/>
      <c r="C9" s="98"/>
      <c r="D9" s="96"/>
      <c r="E9" s="51"/>
      <c r="F9" s="51"/>
      <c r="G9" s="25" t="str">
        <f t="shared" ref="G9:G40" si="0">IF(D9="","",E9*F9)</f>
        <v/>
      </c>
      <c r="H9" s="12"/>
      <c r="J9" s="1"/>
      <c r="K9" s="1"/>
      <c r="L9" s="1"/>
      <c r="M9" s="1"/>
      <c r="N9" s="1"/>
    </row>
    <row r="10" spans="2:14" s="9" customFormat="1" x14ac:dyDescent="0.6">
      <c r="B10" s="77" t="s">
        <v>2968</v>
      </c>
      <c r="C10" s="7" t="s">
        <v>2969</v>
      </c>
      <c r="D10" s="51"/>
      <c r="E10" s="51"/>
      <c r="F10" s="51"/>
      <c r="G10" s="25" t="str">
        <f t="shared" si="0"/>
        <v/>
      </c>
      <c r="H10" s="12"/>
      <c r="J10" s="1"/>
      <c r="K10" s="1"/>
      <c r="L10" s="1"/>
      <c r="M10" s="1"/>
      <c r="N10" s="1"/>
    </row>
    <row r="11" spans="2:14" x14ac:dyDescent="0.6">
      <c r="B11" s="50"/>
      <c r="C11" s="55"/>
      <c r="D11" s="15"/>
      <c r="E11" s="15"/>
      <c r="F11" s="16"/>
      <c r="G11" s="25" t="str">
        <f t="shared" si="0"/>
        <v/>
      </c>
      <c r="H11" s="18"/>
    </row>
    <row r="12" spans="2:14" x14ac:dyDescent="0.6">
      <c r="B12" s="158" t="s">
        <v>2970</v>
      </c>
      <c r="C12" s="180" t="s">
        <v>2971</v>
      </c>
      <c r="D12" s="66" t="s">
        <v>70</v>
      </c>
      <c r="E12" s="22">
        <v>1</v>
      </c>
      <c r="F12" s="304">
        <v>200000</v>
      </c>
      <c r="G12" s="199">
        <f t="shared" si="0"/>
        <v>200000</v>
      </c>
      <c r="H12" s="244"/>
    </row>
    <row r="13" spans="2:14" x14ac:dyDescent="0.6">
      <c r="B13" s="157"/>
      <c r="C13" s="55"/>
      <c r="D13" s="22"/>
      <c r="E13" s="22"/>
      <c r="F13" s="40"/>
      <c r="G13" s="199" t="str">
        <f t="shared" si="0"/>
        <v/>
      </c>
      <c r="H13" s="244"/>
    </row>
    <row r="14" spans="2:14" x14ac:dyDescent="0.6">
      <c r="B14" s="158" t="s">
        <v>2972</v>
      </c>
      <c r="C14" s="36" t="s">
        <v>2973</v>
      </c>
      <c r="D14" s="66"/>
      <c r="E14" s="22"/>
      <c r="F14" s="40"/>
      <c r="G14" s="199" t="str">
        <f t="shared" si="0"/>
        <v/>
      </c>
      <c r="H14" s="244"/>
    </row>
    <row r="15" spans="2:14" x14ac:dyDescent="0.6">
      <c r="B15" s="157"/>
      <c r="D15" s="22"/>
      <c r="E15" s="22"/>
      <c r="F15" s="40"/>
      <c r="G15" s="199" t="str">
        <f t="shared" si="0"/>
        <v/>
      </c>
      <c r="H15" s="244"/>
    </row>
    <row r="16" spans="2:14" x14ac:dyDescent="0.6">
      <c r="B16" s="158" t="s">
        <v>2974</v>
      </c>
      <c r="C16" s="36" t="s">
        <v>2975</v>
      </c>
      <c r="D16" s="66" t="s">
        <v>517</v>
      </c>
      <c r="E16" s="247">
        <v>1</v>
      </c>
      <c r="F16" s="249"/>
      <c r="G16" s="199">
        <f t="shared" si="0"/>
        <v>0</v>
      </c>
      <c r="H16" s="303"/>
    </row>
    <row r="17" spans="2:14" x14ac:dyDescent="0.6">
      <c r="B17" s="157"/>
      <c r="D17" s="22"/>
      <c r="E17" s="247"/>
      <c r="F17" s="249"/>
      <c r="G17" s="199" t="str">
        <f t="shared" si="0"/>
        <v/>
      </c>
      <c r="H17" s="303"/>
    </row>
    <row r="18" spans="2:14" x14ac:dyDescent="0.6">
      <c r="B18" s="158" t="s">
        <v>2976</v>
      </c>
      <c r="C18" s="36" t="s">
        <v>2977</v>
      </c>
      <c r="D18" s="66" t="s">
        <v>517</v>
      </c>
      <c r="E18" s="247">
        <v>1</v>
      </c>
      <c r="F18" s="249"/>
      <c r="G18" s="199">
        <f t="shared" si="0"/>
        <v>0</v>
      </c>
      <c r="H18" s="303"/>
    </row>
    <row r="19" spans="2:14" x14ac:dyDescent="0.6">
      <c r="B19" s="157"/>
      <c r="D19" s="22"/>
      <c r="E19" s="247"/>
      <c r="F19" s="40"/>
      <c r="G19" s="199" t="str">
        <f t="shared" si="0"/>
        <v/>
      </c>
      <c r="H19" s="244"/>
    </row>
    <row r="20" spans="2:14" ht="26" x14ac:dyDescent="0.6">
      <c r="B20" s="158" t="s">
        <v>2978</v>
      </c>
      <c r="C20" s="59" t="s">
        <v>2979</v>
      </c>
      <c r="D20" s="66" t="s">
        <v>517</v>
      </c>
      <c r="E20" s="23">
        <v>1</v>
      </c>
      <c r="F20" s="24"/>
      <c r="G20" s="25">
        <f>IF(D20="","",E20*F20)</f>
        <v>0</v>
      </c>
      <c r="H20" s="41"/>
    </row>
    <row r="21" spans="2:14" x14ac:dyDescent="0.6">
      <c r="B21" s="157"/>
      <c r="D21" s="22"/>
      <c r="E21" s="23"/>
      <c r="F21" s="40"/>
      <c r="G21" s="25" t="str">
        <f t="shared" si="0"/>
        <v/>
      </c>
      <c r="H21" s="44"/>
    </row>
    <row r="22" spans="2:14" ht="39" x14ac:dyDescent="0.6">
      <c r="B22" s="158" t="s">
        <v>2980</v>
      </c>
      <c r="C22" s="59" t="s">
        <v>2981</v>
      </c>
      <c r="D22" s="66" t="s">
        <v>90</v>
      </c>
      <c r="E22" s="23">
        <v>20</v>
      </c>
      <c r="F22" s="24"/>
      <c r="G22" s="25">
        <f>IF(D22="","",E22*F22)</f>
        <v>0</v>
      </c>
    </row>
    <row r="23" spans="2:14" x14ac:dyDescent="0.6">
      <c r="B23" s="50"/>
      <c r="D23" s="37"/>
      <c r="E23" s="23"/>
      <c r="F23" s="45"/>
      <c r="G23" s="25" t="str">
        <f t="shared" si="0"/>
        <v/>
      </c>
    </row>
    <row r="24" spans="2:14" ht="52" hidden="1" x14ac:dyDescent="0.6">
      <c r="B24" s="158" t="s">
        <v>2982</v>
      </c>
      <c r="C24" s="59" t="s">
        <v>2983</v>
      </c>
      <c r="D24" s="37"/>
      <c r="E24" s="23"/>
      <c r="F24" s="38"/>
      <c r="G24" s="25" t="str">
        <f t="shared" si="0"/>
        <v/>
      </c>
      <c r="J24" s="36"/>
      <c r="K24" s="36"/>
      <c r="L24" s="36"/>
      <c r="M24" s="36"/>
      <c r="N24" s="36"/>
    </row>
    <row r="25" spans="2:14" hidden="1" x14ac:dyDescent="0.6">
      <c r="B25" s="157"/>
      <c r="D25" s="37"/>
      <c r="E25" s="23"/>
      <c r="F25" s="45"/>
      <c r="G25" s="25" t="str">
        <f t="shared" si="0"/>
        <v/>
      </c>
    </row>
    <row r="26" spans="2:14" hidden="1" x14ac:dyDescent="0.6">
      <c r="B26" s="158" t="s">
        <v>2984</v>
      </c>
      <c r="C26" s="36" t="s">
        <v>2985</v>
      </c>
      <c r="D26" s="66"/>
      <c r="E26" s="23"/>
      <c r="F26" s="43"/>
      <c r="G26" s="25" t="str">
        <f t="shared" si="0"/>
        <v/>
      </c>
    </row>
    <row r="27" spans="2:14" hidden="1" x14ac:dyDescent="0.6">
      <c r="B27" s="157"/>
      <c r="D27" s="37"/>
      <c r="E27" s="23"/>
      <c r="F27" s="45"/>
      <c r="G27" s="25" t="str">
        <f t="shared" si="0"/>
        <v/>
      </c>
    </row>
    <row r="28" spans="2:14" hidden="1" x14ac:dyDescent="0.6">
      <c r="B28" s="123" t="s">
        <v>109</v>
      </c>
      <c r="C28" s="36" t="s">
        <v>2986</v>
      </c>
      <c r="D28" s="66" t="s">
        <v>62</v>
      </c>
      <c r="E28" s="23"/>
      <c r="F28" s="40"/>
      <c r="G28" s="25">
        <f t="shared" si="0"/>
        <v>0</v>
      </c>
      <c r="H28" s="41"/>
    </row>
    <row r="29" spans="2:14" hidden="1" x14ac:dyDescent="0.6">
      <c r="B29" s="135"/>
      <c r="D29" s="22"/>
      <c r="E29" s="23"/>
      <c r="F29" s="40"/>
      <c r="G29" s="25" t="str">
        <f t="shared" si="0"/>
        <v/>
      </c>
      <c r="H29" s="41"/>
    </row>
    <row r="30" spans="2:14" hidden="1" x14ac:dyDescent="0.6">
      <c r="B30" s="123" t="s">
        <v>112</v>
      </c>
      <c r="C30" s="36" t="s">
        <v>2987</v>
      </c>
      <c r="D30" s="66" t="s">
        <v>62</v>
      </c>
      <c r="E30" s="23"/>
      <c r="F30" s="38"/>
      <c r="G30" s="25">
        <f t="shared" si="0"/>
        <v>0</v>
      </c>
      <c r="H30" s="42"/>
    </row>
    <row r="31" spans="2:14" hidden="1" x14ac:dyDescent="0.6">
      <c r="B31" s="135"/>
      <c r="D31" s="22"/>
      <c r="E31" s="23"/>
      <c r="F31" s="38"/>
      <c r="G31" s="25" t="str">
        <f t="shared" si="0"/>
        <v/>
      </c>
      <c r="H31" s="41"/>
    </row>
    <row r="32" spans="2:14" hidden="1" x14ac:dyDescent="0.6">
      <c r="B32" s="123" t="s">
        <v>136</v>
      </c>
      <c r="C32" s="36" t="s">
        <v>2988</v>
      </c>
      <c r="D32" s="66" t="s">
        <v>62</v>
      </c>
      <c r="E32" s="23"/>
      <c r="F32" s="43"/>
      <c r="G32" s="25">
        <f t="shared" si="0"/>
        <v>0</v>
      </c>
      <c r="H32" s="41"/>
    </row>
    <row r="33" spans="2:8" hidden="1" x14ac:dyDescent="0.6">
      <c r="B33" s="157"/>
      <c r="D33" s="37"/>
      <c r="E33" s="26"/>
      <c r="F33" s="27"/>
      <c r="G33" s="25" t="str">
        <f t="shared" si="0"/>
        <v/>
      </c>
      <c r="H33" s="18"/>
    </row>
    <row r="34" spans="2:8" hidden="1" x14ac:dyDescent="0.6">
      <c r="B34" s="158" t="s">
        <v>2989</v>
      </c>
      <c r="C34" s="36" t="s">
        <v>2990</v>
      </c>
      <c r="D34" s="22"/>
      <c r="E34" s="26"/>
      <c r="F34" s="27"/>
      <c r="G34" s="25" t="str">
        <f t="shared" si="0"/>
        <v/>
      </c>
      <c r="H34" s="18"/>
    </row>
    <row r="35" spans="2:8" s="36" customFormat="1" hidden="1" x14ac:dyDescent="0.6">
      <c r="B35" s="158"/>
      <c r="D35" s="66"/>
      <c r="E35" s="26"/>
      <c r="F35" s="27"/>
      <c r="G35" s="25" t="str">
        <f t="shared" si="0"/>
        <v/>
      </c>
      <c r="H35" s="18"/>
    </row>
    <row r="36" spans="2:8" hidden="1" x14ac:dyDescent="0.6">
      <c r="B36" s="123" t="s">
        <v>109</v>
      </c>
      <c r="C36" s="36" t="s">
        <v>2986</v>
      </c>
      <c r="D36" s="66" t="s">
        <v>62</v>
      </c>
      <c r="E36" s="23"/>
      <c r="F36" s="24"/>
      <c r="G36" s="25">
        <f t="shared" si="0"/>
        <v>0</v>
      </c>
      <c r="H36" s="42"/>
    </row>
    <row r="37" spans="2:8" hidden="1" x14ac:dyDescent="0.6">
      <c r="B37" s="135"/>
      <c r="D37" s="22"/>
      <c r="E37" s="23"/>
      <c r="F37" s="38"/>
      <c r="G37" s="25" t="str">
        <f t="shared" si="0"/>
        <v/>
      </c>
      <c r="H37" s="42"/>
    </row>
    <row r="38" spans="2:8" hidden="1" x14ac:dyDescent="0.6">
      <c r="B38" s="123" t="s">
        <v>112</v>
      </c>
      <c r="C38" s="36" t="s">
        <v>2987</v>
      </c>
      <c r="D38" s="66" t="s">
        <v>62</v>
      </c>
      <c r="E38" s="23"/>
      <c r="F38" s="24"/>
      <c r="G38" s="25">
        <f t="shared" si="0"/>
        <v>0</v>
      </c>
      <c r="H38" s="41"/>
    </row>
    <row r="39" spans="2:8" hidden="1" x14ac:dyDescent="0.6">
      <c r="B39" s="135"/>
      <c r="D39" s="22"/>
      <c r="E39" s="23"/>
      <c r="F39" s="47"/>
      <c r="G39" s="25" t="str">
        <f t="shared" si="0"/>
        <v/>
      </c>
      <c r="H39" s="41"/>
    </row>
    <row r="40" spans="2:8" hidden="1" x14ac:dyDescent="0.6">
      <c r="B40" s="123" t="s">
        <v>136</v>
      </c>
      <c r="C40" s="36" t="s">
        <v>2991</v>
      </c>
      <c r="D40" s="66" t="s">
        <v>62</v>
      </c>
      <c r="E40" s="23"/>
      <c r="F40" s="24"/>
      <c r="G40" s="25">
        <f t="shared" si="0"/>
        <v>0</v>
      </c>
      <c r="H40" s="41"/>
    </row>
    <row r="41" spans="2:8" hidden="1" x14ac:dyDescent="0.6">
      <c r="B41" s="123"/>
      <c r="C41" s="36"/>
      <c r="D41" s="66"/>
      <c r="E41" s="23"/>
      <c r="F41" s="43"/>
      <c r="G41" s="25"/>
      <c r="H41" s="41"/>
    </row>
    <row r="42" spans="2:8" hidden="1" x14ac:dyDescent="0.6">
      <c r="B42" s="123" t="s">
        <v>116</v>
      </c>
      <c r="C42" s="36" t="s">
        <v>2992</v>
      </c>
      <c r="D42" s="66" t="s">
        <v>62</v>
      </c>
      <c r="E42" s="23"/>
      <c r="F42" s="24"/>
      <c r="G42" s="25">
        <f t="shared" ref="G42" si="1">IF(D42="","",E42*F42)</f>
        <v>0</v>
      </c>
      <c r="H42" s="41"/>
    </row>
    <row r="43" spans="2:8" hidden="1" x14ac:dyDescent="0.6">
      <c r="B43" s="50"/>
      <c r="C43" s="55"/>
      <c r="D43" s="22"/>
      <c r="E43" s="23"/>
      <c r="F43" s="43"/>
      <c r="G43" s="25" t="str">
        <f t="shared" ref="G43:G67" si="2">IF(D43="","",E43*F43)</f>
        <v/>
      </c>
      <c r="H43" s="41"/>
    </row>
    <row r="44" spans="2:8" ht="39" hidden="1" x14ac:dyDescent="0.6">
      <c r="B44" s="158" t="s">
        <v>2993</v>
      </c>
      <c r="C44" s="59" t="s">
        <v>2994</v>
      </c>
      <c r="D44" s="22"/>
      <c r="E44" s="22"/>
      <c r="F44" s="40"/>
      <c r="G44" s="25" t="str">
        <f t="shared" si="2"/>
        <v/>
      </c>
      <c r="H44" s="41"/>
    </row>
    <row r="45" spans="2:8" hidden="1" x14ac:dyDescent="0.6">
      <c r="B45" s="157"/>
      <c r="D45" s="22"/>
      <c r="E45" s="22"/>
      <c r="F45" s="40"/>
      <c r="G45" s="25" t="str">
        <f t="shared" si="2"/>
        <v/>
      </c>
      <c r="H45" s="41"/>
    </row>
    <row r="46" spans="2:8" ht="26" hidden="1" x14ac:dyDescent="0.6">
      <c r="B46" s="158" t="s">
        <v>2995</v>
      </c>
      <c r="C46" s="59" t="s">
        <v>2996</v>
      </c>
      <c r="D46" s="66" t="s">
        <v>62</v>
      </c>
      <c r="E46" s="22"/>
      <c r="F46" s="38"/>
      <c r="G46" s="25">
        <f t="shared" si="2"/>
        <v>0</v>
      </c>
      <c r="H46" s="41"/>
    </row>
    <row r="47" spans="2:8" hidden="1" x14ac:dyDescent="0.6">
      <c r="B47" s="157"/>
      <c r="D47" s="22"/>
      <c r="E47" s="22"/>
      <c r="F47" s="38"/>
      <c r="G47" s="25" t="str">
        <f t="shared" si="2"/>
        <v/>
      </c>
      <c r="H47" s="41"/>
    </row>
    <row r="48" spans="2:8" hidden="1" x14ac:dyDescent="0.6">
      <c r="B48" s="158" t="s">
        <v>2997</v>
      </c>
      <c r="C48" s="36" t="s">
        <v>2998</v>
      </c>
      <c r="D48" s="66" t="s">
        <v>62</v>
      </c>
      <c r="E48" s="22"/>
      <c r="F48" s="38"/>
      <c r="G48" s="25">
        <f t="shared" si="2"/>
        <v>0</v>
      </c>
      <c r="H48" s="41"/>
    </row>
    <row r="49" spans="2:11" hidden="1" x14ac:dyDescent="0.6">
      <c r="B49" s="157"/>
      <c r="D49" s="22"/>
      <c r="E49" s="22"/>
      <c r="F49" s="38"/>
      <c r="G49" s="25" t="str">
        <f t="shared" si="2"/>
        <v/>
      </c>
      <c r="H49" s="41"/>
    </row>
    <row r="50" spans="2:11" hidden="1" x14ac:dyDescent="0.6">
      <c r="B50" s="158" t="s">
        <v>2999</v>
      </c>
      <c r="C50" s="36" t="s">
        <v>3000</v>
      </c>
      <c r="D50" s="66" t="s">
        <v>62</v>
      </c>
      <c r="E50" s="22"/>
      <c r="F50" s="38"/>
      <c r="G50" s="25">
        <f t="shared" si="2"/>
        <v>0</v>
      </c>
      <c r="H50" s="41"/>
    </row>
    <row r="51" spans="2:11" hidden="1" x14ac:dyDescent="0.6">
      <c r="B51" s="157"/>
      <c r="D51" s="22"/>
      <c r="E51" s="22"/>
      <c r="F51" s="38"/>
      <c r="G51" s="25" t="str">
        <f t="shared" si="2"/>
        <v/>
      </c>
      <c r="H51" s="41"/>
    </row>
    <row r="52" spans="2:11" ht="78" x14ac:dyDescent="0.6">
      <c r="B52" s="158" t="s">
        <v>3001</v>
      </c>
      <c r="C52" s="59" t="s">
        <v>3002</v>
      </c>
      <c r="D52" s="22"/>
      <c r="E52" s="22"/>
      <c r="F52" s="38"/>
      <c r="G52" s="25" t="str">
        <f t="shared" si="2"/>
        <v/>
      </c>
      <c r="H52" s="41"/>
      <c r="K52" s="263"/>
    </row>
    <row r="53" spans="2:11" x14ac:dyDescent="0.6">
      <c r="B53" s="157"/>
      <c r="D53" s="22"/>
      <c r="E53" s="22"/>
      <c r="F53" s="38"/>
      <c r="G53" s="25" t="str">
        <f t="shared" si="2"/>
        <v/>
      </c>
      <c r="H53" s="41"/>
    </row>
    <row r="54" spans="2:11" x14ac:dyDescent="0.6">
      <c r="B54" s="158" t="s">
        <v>3003</v>
      </c>
      <c r="C54" s="36" t="s">
        <v>3004</v>
      </c>
      <c r="D54" s="66" t="s">
        <v>62</v>
      </c>
      <c r="E54" s="23">
        <v>180</v>
      </c>
      <c r="F54" s="24"/>
      <c r="G54" s="25">
        <f>IF(D54="","",E54*F54)</f>
        <v>0</v>
      </c>
      <c r="H54" s="42"/>
    </row>
    <row r="55" spans="2:11" x14ac:dyDescent="0.6">
      <c r="B55" s="157"/>
      <c r="D55" s="22"/>
      <c r="E55" s="23"/>
      <c r="F55" s="38"/>
      <c r="G55" s="25" t="str">
        <f t="shared" si="2"/>
        <v/>
      </c>
      <c r="H55" s="42"/>
    </row>
    <row r="56" spans="2:11" x14ac:dyDescent="0.6">
      <c r="B56" s="158" t="s">
        <v>3005</v>
      </c>
      <c r="C56" s="36" t="s">
        <v>2987</v>
      </c>
      <c r="D56" s="66" t="s">
        <v>62</v>
      </c>
      <c r="E56" s="23">
        <v>90</v>
      </c>
      <c r="F56" s="24"/>
      <c r="G56" s="25">
        <f t="shared" si="2"/>
        <v>0</v>
      </c>
      <c r="H56" s="41"/>
    </row>
    <row r="57" spans="2:11" x14ac:dyDescent="0.6">
      <c r="B57" s="157"/>
      <c r="D57" s="22"/>
      <c r="E57" s="22"/>
      <c r="F57" s="38"/>
      <c r="G57" s="25" t="str">
        <f t="shared" si="2"/>
        <v/>
      </c>
      <c r="H57" s="41"/>
    </row>
    <row r="58" spans="2:11" x14ac:dyDescent="0.6">
      <c r="B58" s="158" t="s">
        <v>3006</v>
      </c>
      <c r="C58" s="36" t="s">
        <v>2991</v>
      </c>
      <c r="D58" s="66" t="s">
        <v>62</v>
      </c>
      <c r="E58" s="23">
        <v>90</v>
      </c>
      <c r="F58" s="38"/>
      <c r="G58" s="25">
        <f t="shared" si="2"/>
        <v>0</v>
      </c>
      <c r="H58" s="41"/>
    </row>
    <row r="59" spans="2:11" x14ac:dyDescent="0.6">
      <c r="B59" s="158"/>
      <c r="C59" s="36"/>
      <c r="D59" s="66"/>
      <c r="E59" s="22"/>
      <c r="F59" s="38"/>
      <c r="G59" s="25"/>
      <c r="H59" s="41"/>
    </row>
    <row r="60" spans="2:11" x14ac:dyDescent="0.6">
      <c r="B60" s="158" t="s">
        <v>3007</v>
      </c>
      <c r="C60" s="36" t="s">
        <v>2992</v>
      </c>
      <c r="D60" s="66" t="s">
        <v>62</v>
      </c>
      <c r="E60" s="23">
        <v>30</v>
      </c>
      <c r="F60" s="38"/>
      <c r="G60" s="25">
        <f t="shared" si="2"/>
        <v>0</v>
      </c>
      <c r="H60" s="41"/>
    </row>
    <row r="61" spans="2:11" x14ac:dyDescent="0.6">
      <c r="B61" s="158"/>
      <c r="C61" s="36"/>
      <c r="D61" s="66"/>
      <c r="E61" s="22"/>
      <c r="F61" s="38"/>
      <c r="G61" s="25"/>
      <c r="H61" s="41"/>
    </row>
    <row r="62" spans="2:11" ht="26" hidden="1" x14ac:dyDescent="0.6">
      <c r="B62" s="158" t="s">
        <v>3008</v>
      </c>
      <c r="C62" s="56" t="s">
        <v>3009</v>
      </c>
      <c r="D62" s="66" t="s">
        <v>70</v>
      </c>
      <c r="E62" s="22"/>
      <c r="F62" s="38"/>
      <c r="G62" s="25">
        <f t="shared" si="2"/>
        <v>0</v>
      </c>
      <c r="H62" s="41"/>
    </row>
    <row r="63" spans="2:11" hidden="1" x14ac:dyDescent="0.6">
      <c r="B63" s="157"/>
      <c r="D63" s="22"/>
      <c r="E63" s="22"/>
      <c r="F63" s="38"/>
      <c r="G63" s="25" t="str">
        <f t="shared" si="2"/>
        <v/>
      </c>
      <c r="H63" s="41"/>
    </row>
    <row r="64" spans="2:11" ht="26" hidden="1" x14ac:dyDescent="0.6">
      <c r="B64" s="157" t="s">
        <v>3010</v>
      </c>
      <c r="C64" s="59" t="s">
        <v>3011</v>
      </c>
      <c r="D64" s="100" t="s">
        <v>70</v>
      </c>
      <c r="E64" s="22"/>
      <c r="F64" s="38"/>
      <c r="G64" s="25">
        <f t="shared" si="2"/>
        <v>0</v>
      </c>
      <c r="H64" s="41"/>
    </row>
    <row r="65" spans="2:8" hidden="1" x14ac:dyDescent="0.6">
      <c r="B65" s="157"/>
      <c r="C65" s="36"/>
      <c r="D65" s="22"/>
      <c r="E65" s="37"/>
      <c r="F65" s="38"/>
      <c r="G65" s="25" t="str">
        <f t="shared" si="2"/>
        <v/>
      </c>
      <c r="H65" s="49"/>
    </row>
    <row r="66" spans="2:8" ht="26" hidden="1" x14ac:dyDescent="0.6">
      <c r="B66" s="157" t="s">
        <v>3012</v>
      </c>
      <c r="C66" s="59" t="s">
        <v>3013</v>
      </c>
      <c r="D66" s="21" t="s">
        <v>28</v>
      </c>
      <c r="E66" s="37"/>
      <c r="F66" s="38"/>
      <c r="G66" s="25">
        <f t="shared" si="2"/>
        <v>0</v>
      </c>
    </row>
    <row r="67" spans="2:8" hidden="1" x14ac:dyDescent="0.6">
      <c r="B67" s="157"/>
      <c r="C67" s="36"/>
      <c r="D67" s="22"/>
      <c r="E67" s="22"/>
      <c r="F67" s="38"/>
      <c r="G67" s="25" t="str">
        <f t="shared" si="2"/>
        <v/>
      </c>
      <c r="H67" s="41"/>
    </row>
    <row r="68" spans="2:8" s="28" customFormat="1" ht="19.5" customHeight="1" x14ac:dyDescent="0.6">
      <c r="B68" s="154" t="str">
        <f>$B$10</f>
        <v>C12.1</v>
      </c>
      <c r="C68" s="30" t="s">
        <v>78</v>
      </c>
      <c r="D68" s="31"/>
      <c r="E68" s="32"/>
      <c r="F68" s="31"/>
      <c r="G68" s="33">
        <f>SUM(G9:G67)</f>
        <v>200000</v>
      </c>
      <c r="H68" s="34"/>
    </row>
    <row r="69" spans="2:8" x14ac:dyDescent="0.6">
      <c r="B69" s="367" t="str">
        <f>Client1</f>
        <v>Province of KwaZulu-Natal</v>
      </c>
      <c r="C69" s="367"/>
      <c r="D69" s="367"/>
      <c r="E69" s="365" t="str">
        <f>"Contract No. "&amp;ContractNo</f>
        <v>Contract No. ZNB00904/00000/00/HOD/INF/21/T</v>
      </c>
      <c r="F69" s="365"/>
      <c r="G69" s="365"/>
    </row>
    <row r="70" spans="2:8" x14ac:dyDescent="0.6">
      <c r="B70" s="367" t="str">
        <f>Client2</f>
        <v>Department of Transport</v>
      </c>
      <c r="C70" s="367"/>
      <c r="D70" s="367"/>
      <c r="E70" s="365"/>
      <c r="F70" s="365"/>
      <c r="G70" s="365"/>
    </row>
    <row r="71" spans="2:8" x14ac:dyDescent="0.6">
      <c r="B71" s="368"/>
      <c r="C71" s="368"/>
      <c r="D71" s="368"/>
      <c r="E71" s="366"/>
      <c r="F71" s="366"/>
      <c r="G71" s="366"/>
    </row>
    <row r="72" spans="2:8" x14ac:dyDescent="0.6">
      <c r="B72" s="376" t="s">
        <v>8</v>
      </c>
      <c r="C72" s="377"/>
      <c r="D72" s="377"/>
      <c r="E72" s="377"/>
      <c r="F72" s="377"/>
      <c r="G72" s="378" t="str">
        <f>$G$4</f>
        <v xml:space="preserve">CHAPTER </v>
      </c>
      <c r="H72" s="6"/>
    </row>
    <row r="73" spans="2:8" x14ac:dyDescent="0.6">
      <c r="B73" s="369" t="str">
        <f>ContractDescription</f>
        <v>THE CONSTRUCTION OF THE LOVU RIVER PEDESTRIAN BRIDGE NO.3383 IN THE DURBAN REGION</v>
      </c>
      <c r="C73" s="370"/>
      <c r="D73" s="370"/>
      <c r="E73" s="370"/>
      <c r="F73" s="370"/>
      <c r="G73" s="365"/>
      <c r="H73" s="8"/>
    </row>
    <row r="74" spans="2:8" x14ac:dyDescent="0.6">
      <c r="B74" s="369"/>
      <c r="C74" s="370"/>
      <c r="D74" s="370"/>
      <c r="E74" s="370"/>
      <c r="F74" s="370"/>
      <c r="G74" s="365"/>
      <c r="H74" s="8"/>
    </row>
    <row r="75" spans="2:8" x14ac:dyDescent="0.6">
      <c r="B75" s="371"/>
      <c r="C75" s="372"/>
      <c r="D75" s="372"/>
      <c r="E75" s="372"/>
      <c r="F75" s="372"/>
      <c r="G75" s="366"/>
      <c r="H75" s="8"/>
    </row>
    <row r="76" spans="2:8" s="9" customFormat="1" ht="24.95" customHeight="1" x14ac:dyDescent="0.6">
      <c r="B76" s="79" t="s">
        <v>9</v>
      </c>
      <c r="C76" s="11" t="s">
        <v>10</v>
      </c>
      <c r="D76" s="11" t="s">
        <v>11</v>
      </c>
      <c r="E76" s="11" t="s">
        <v>12</v>
      </c>
      <c r="F76" s="11" t="s">
        <v>13</v>
      </c>
      <c r="G76" s="11" t="s">
        <v>14</v>
      </c>
      <c r="H76" s="12"/>
    </row>
    <row r="77" spans="2:8" s="28" customFormat="1" ht="19.5" customHeight="1" x14ac:dyDescent="0.6">
      <c r="B77" s="85"/>
      <c r="C77" s="30" t="s">
        <v>79</v>
      </c>
      <c r="D77" s="31"/>
      <c r="E77" s="32"/>
      <c r="F77" s="31"/>
      <c r="G77" s="33">
        <f>G68</f>
        <v>200000</v>
      </c>
      <c r="H77" s="34"/>
    </row>
    <row r="78" spans="2:8" x14ac:dyDescent="0.6">
      <c r="B78" s="157"/>
      <c r="C78" s="36"/>
      <c r="D78" s="22"/>
      <c r="E78" s="22"/>
      <c r="F78" s="38"/>
      <c r="G78" s="25"/>
      <c r="H78" s="41"/>
    </row>
    <row r="79" spans="2:8" ht="26" hidden="1" x14ac:dyDescent="0.6">
      <c r="B79" s="157" t="s">
        <v>3014</v>
      </c>
      <c r="C79" s="59" t="s">
        <v>3015</v>
      </c>
      <c r="D79" s="100" t="s">
        <v>70</v>
      </c>
      <c r="E79" s="22"/>
      <c r="F79" s="38"/>
      <c r="G79" s="25">
        <f t="shared" ref="G79:G125" si="3">IF(D79="","",E79*F79)</f>
        <v>0</v>
      </c>
      <c r="H79" s="41"/>
    </row>
    <row r="80" spans="2:8" hidden="1" x14ac:dyDescent="0.6">
      <c r="B80" s="157"/>
      <c r="C80" s="36"/>
      <c r="D80" s="22"/>
      <c r="E80" s="22"/>
      <c r="F80" s="38"/>
      <c r="G80" s="25" t="str">
        <f t="shared" si="3"/>
        <v/>
      </c>
      <c r="H80" s="41"/>
    </row>
    <row r="81" spans="2:8" ht="26" x14ac:dyDescent="0.6">
      <c r="B81" s="157" t="s">
        <v>3016</v>
      </c>
      <c r="C81" s="59" t="s">
        <v>3017</v>
      </c>
      <c r="D81" s="66" t="s">
        <v>62</v>
      </c>
      <c r="E81" s="23">
        <v>380</v>
      </c>
      <c r="F81" s="24"/>
      <c r="G81" s="25">
        <f t="shared" si="3"/>
        <v>0</v>
      </c>
      <c r="H81" s="41"/>
    </row>
    <row r="82" spans="2:8" x14ac:dyDescent="0.6">
      <c r="B82" s="157"/>
      <c r="C82" s="36"/>
      <c r="D82" s="22"/>
      <c r="E82" s="22"/>
      <c r="F82" s="38"/>
      <c r="G82" s="25" t="str">
        <f t="shared" si="3"/>
        <v/>
      </c>
      <c r="H82" s="41"/>
    </row>
    <row r="83" spans="2:8" ht="26" x14ac:dyDescent="0.6">
      <c r="B83" s="158" t="s">
        <v>3018</v>
      </c>
      <c r="C83" s="59" t="s">
        <v>3019</v>
      </c>
      <c r="D83" s="22"/>
      <c r="E83" s="22"/>
      <c r="F83" s="38"/>
      <c r="G83" s="25" t="str">
        <f t="shared" si="3"/>
        <v/>
      </c>
      <c r="H83" s="41"/>
    </row>
    <row r="84" spans="2:8" x14ac:dyDescent="0.6">
      <c r="B84" s="157"/>
      <c r="D84" s="22"/>
      <c r="E84" s="22"/>
      <c r="F84" s="38"/>
      <c r="G84" s="25" t="str">
        <f t="shared" si="3"/>
        <v/>
      </c>
      <c r="H84" s="41"/>
    </row>
    <row r="85" spans="2:8" hidden="1" x14ac:dyDescent="0.6">
      <c r="B85" s="158" t="s">
        <v>3020</v>
      </c>
      <c r="C85" s="36" t="s">
        <v>3021</v>
      </c>
      <c r="D85" s="66" t="s">
        <v>62</v>
      </c>
      <c r="E85" s="23"/>
      <c r="F85" s="24"/>
      <c r="G85" s="25">
        <f t="shared" si="3"/>
        <v>0</v>
      </c>
      <c r="H85" s="41"/>
    </row>
    <row r="86" spans="2:8" hidden="1" x14ac:dyDescent="0.6">
      <c r="B86" s="157"/>
      <c r="D86" s="22"/>
      <c r="E86" s="22"/>
      <c r="F86" s="38"/>
      <c r="G86" s="25" t="str">
        <f t="shared" si="3"/>
        <v/>
      </c>
      <c r="H86" s="41"/>
    </row>
    <row r="87" spans="2:8" ht="39" x14ac:dyDescent="0.6">
      <c r="B87" s="158" t="s">
        <v>3022</v>
      </c>
      <c r="C87" s="59" t="s">
        <v>3023</v>
      </c>
      <c r="D87" s="66" t="s">
        <v>62</v>
      </c>
      <c r="E87" s="23">
        <v>380</v>
      </c>
      <c r="F87" s="24"/>
      <c r="G87" s="25">
        <f t="shared" si="3"/>
        <v>0</v>
      </c>
      <c r="H87" s="41"/>
    </row>
    <row r="88" spans="2:8" x14ac:dyDescent="0.6">
      <c r="B88" s="158"/>
      <c r="C88" s="36"/>
      <c r="D88" s="22"/>
      <c r="E88" s="22"/>
      <c r="F88" s="38"/>
      <c r="G88" s="25" t="str">
        <f t="shared" si="3"/>
        <v/>
      </c>
      <c r="H88" s="41"/>
    </row>
    <row r="89" spans="2:8" ht="26" x14ac:dyDescent="0.6">
      <c r="B89" s="157" t="s">
        <v>3024</v>
      </c>
      <c r="C89" s="59" t="s">
        <v>3025</v>
      </c>
      <c r="D89" s="21" t="s">
        <v>90</v>
      </c>
      <c r="E89" s="23">
        <v>20</v>
      </c>
      <c r="F89" s="24"/>
      <c r="G89" s="25">
        <f t="shared" si="3"/>
        <v>0</v>
      </c>
      <c r="H89" s="41"/>
    </row>
    <row r="90" spans="2:8" x14ac:dyDescent="0.6">
      <c r="B90" s="157"/>
      <c r="C90" s="36"/>
      <c r="D90" s="22"/>
      <c r="E90" s="22"/>
      <c r="F90" s="38"/>
      <c r="G90" s="25" t="str">
        <f t="shared" si="3"/>
        <v/>
      </c>
      <c r="H90" s="41"/>
    </row>
    <row r="91" spans="2:8" x14ac:dyDescent="0.6">
      <c r="B91" s="158" t="s">
        <v>3026</v>
      </c>
      <c r="C91" s="36" t="s">
        <v>3027</v>
      </c>
      <c r="D91" s="22"/>
      <c r="E91" s="22"/>
      <c r="F91" s="38"/>
      <c r="G91" s="25" t="str">
        <f t="shared" si="3"/>
        <v/>
      </c>
      <c r="H91" s="41"/>
    </row>
    <row r="92" spans="2:8" x14ac:dyDescent="0.6">
      <c r="B92" s="157"/>
      <c r="D92" s="22"/>
      <c r="E92" s="22"/>
      <c r="F92" s="38"/>
      <c r="G92" s="25" t="str">
        <f t="shared" si="3"/>
        <v/>
      </c>
      <c r="H92" s="41"/>
    </row>
    <row r="93" spans="2:8" x14ac:dyDescent="0.6">
      <c r="B93" s="158" t="s">
        <v>3028</v>
      </c>
      <c r="C93" s="36" t="s">
        <v>3029</v>
      </c>
      <c r="D93" s="66" t="s">
        <v>59</v>
      </c>
      <c r="E93" s="23">
        <v>2.2000000000000002</v>
      </c>
      <c r="F93" s="24"/>
      <c r="G93" s="25">
        <f t="shared" si="3"/>
        <v>0</v>
      </c>
      <c r="H93" s="41"/>
    </row>
    <row r="94" spans="2:8" x14ac:dyDescent="0.6">
      <c r="B94" s="157"/>
      <c r="D94" s="22"/>
      <c r="E94" s="22"/>
      <c r="F94" s="38"/>
      <c r="G94" s="25" t="str">
        <f t="shared" si="3"/>
        <v/>
      </c>
      <c r="H94" s="41"/>
    </row>
    <row r="95" spans="2:8" x14ac:dyDescent="0.6">
      <c r="B95" s="158" t="s">
        <v>3030</v>
      </c>
      <c r="C95" s="36" t="s">
        <v>3031</v>
      </c>
      <c r="D95" s="66" t="s">
        <v>59</v>
      </c>
      <c r="E95" s="23">
        <v>11</v>
      </c>
      <c r="F95" s="24"/>
      <c r="G95" s="25">
        <f t="shared" si="3"/>
        <v>0</v>
      </c>
      <c r="H95" s="41"/>
    </row>
    <row r="96" spans="2:8" x14ac:dyDescent="0.6">
      <c r="B96" s="158"/>
      <c r="C96" s="36"/>
      <c r="D96" s="22"/>
      <c r="E96" s="22"/>
      <c r="F96" s="38"/>
      <c r="G96" s="25" t="str">
        <f t="shared" si="3"/>
        <v/>
      </c>
      <c r="H96" s="41"/>
    </row>
    <row r="97" spans="2:8" ht="26" x14ac:dyDescent="0.6">
      <c r="B97" s="50" t="s">
        <v>3032</v>
      </c>
      <c r="C97" s="59" t="s">
        <v>3033</v>
      </c>
      <c r="D97" s="15" t="s">
        <v>49</v>
      </c>
      <c r="E97" s="23">
        <v>120</v>
      </c>
      <c r="F97" s="24"/>
      <c r="G97" s="25">
        <f t="shared" si="3"/>
        <v>0</v>
      </c>
      <c r="H97" s="41"/>
    </row>
    <row r="98" spans="2:8" x14ac:dyDescent="0.6">
      <c r="B98" s="157"/>
      <c r="C98" s="59"/>
      <c r="D98" s="22"/>
      <c r="E98" s="22"/>
      <c r="F98" s="38"/>
      <c r="G98" s="25" t="str">
        <f t="shared" si="3"/>
        <v/>
      </c>
      <c r="H98" s="41"/>
    </row>
    <row r="99" spans="2:8" ht="15.5" x14ac:dyDescent="0.6">
      <c r="B99" s="157" t="s">
        <v>3034</v>
      </c>
      <c r="C99" s="36" t="s">
        <v>3035</v>
      </c>
      <c r="D99" s="15" t="s">
        <v>49</v>
      </c>
      <c r="E99" s="23">
        <v>100</v>
      </c>
      <c r="F99" s="24"/>
      <c r="G99" s="25">
        <f t="shared" si="3"/>
        <v>0</v>
      </c>
      <c r="H99" s="41"/>
    </row>
    <row r="100" spans="2:8" x14ac:dyDescent="0.6">
      <c r="B100" s="157"/>
      <c r="C100" s="36"/>
      <c r="D100" s="22"/>
      <c r="E100" s="22"/>
      <c r="F100" s="38"/>
      <c r="G100" s="25" t="str">
        <f t="shared" si="3"/>
        <v/>
      </c>
      <c r="H100" s="41"/>
    </row>
    <row r="101" spans="2:8" ht="26" hidden="1" x14ac:dyDescent="0.6">
      <c r="B101" s="157" t="s">
        <v>3036</v>
      </c>
      <c r="C101" s="59" t="s">
        <v>3037</v>
      </c>
      <c r="D101" s="66" t="s">
        <v>62</v>
      </c>
      <c r="E101" s="22"/>
      <c r="F101" s="38"/>
      <c r="G101" s="25">
        <f t="shared" si="3"/>
        <v>0</v>
      </c>
      <c r="H101" s="41"/>
    </row>
    <row r="102" spans="2:8" hidden="1" x14ac:dyDescent="0.6">
      <c r="B102" s="157"/>
      <c r="C102" s="36"/>
      <c r="D102" s="22"/>
      <c r="E102" s="22"/>
      <c r="F102" s="38"/>
      <c r="G102" s="25" t="str">
        <f t="shared" si="3"/>
        <v/>
      </c>
      <c r="H102" s="41"/>
    </row>
    <row r="103" spans="2:8" ht="39" hidden="1" x14ac:dyDescent="0.6">
      <c r="B103" s="158" t="s">
        <v>3038</v>
      </c>
      <c r="C103" s="59" t="s">
        <v>3039</v>
      </c>
      <c r="D103" s="22"/>
      <c r="E103" s="22"/>
      <c r="F103" s="38"/>
      <c r="G103" s="25" t="str">
        <f t="shared" si="3"/>
        <v/>
      </c>
      <c r="H103" s="41"/>
    </row>
    <row r="104" spans="2:8" hidden="1" x14ac:dyDescent="0.6">
      <c r="B104" s="157"/>
      <c r="D104" s="22"/>
      <c r="E104" s="22"/>
      <c r="F104" s="38"/>
      <c r="G104" s="25" t="str">
        <f t="shared" si="3"/>
        <v/>
      </c>
      <c r="H104" s="41"/>
    </row>
    <row r="105" spans="2:8" hidden="1" x14ac:dyDescent="0.6">
      <c r="B105" s="158" t="s">
        <v>3040</v>
      </c>
      <c r="C105" s="36" t="s">
        <v>3004</v>
      </c>
      <c r="D105" s="66" t="s">
        <v>62</v>
      </c>
      <c r="E105" s="22"/>
      <c r="F105" s="38"/>
      <c r="G105" s="25">
        <f t="shared" si="3"/>
        <v>0</v>
      </c>
      <c r="H105" s="41"/>
    </row>
    <row r="106" spans="2:8" hidden="1" x14ac:dyDescent="0.6">
      <c r="B106" s="157"/>
      <c r="D106" s="22"/>
      <c r="E106" s="22"/>
      <c r="F106" s="38"/>
      <c r="G106" s="25" t="str">
        <f t="shared" si="3"/>
        <v/>
      </c>
      <c r="H106" s="41"/>
    </row>
    <row r="107" spans="2:8" hidden="1" x14ac:dyDescent="0.6">
      <c r="B107" s="158" t="s">
        <v>3041</v>
      </c>
      <c r="C107" s="36" t="s">
        <v>2987</v>
      </c>
      <c r="D107" s="66" t="s">
        <v>62</v>
      </c>
      <c r="E107" s="22"/>
      <c r="F107" s="38"/>
      <c r="G107" s="25">
        <f t="shared" si="3"/>
        <v>0</v>
      </c>
      <c r="H107" s="41"/>
    </row>
    <row r="108" spans="2:8" hidden="1" x14ac:dyDescent="0.6">
      <c r="B108" s="157"/>
      <c r="D108" s="22"/>
      <c r="E108" s="22"/>
      <c r="F108" s="38"/>
      <c r="G108" s="25" t="str">
        <f t="shared" si="3"/>
        <v/>
      </c>
      <c r="H108" s="41"/>
    </row>
    <row r="109" spans="2:8" hidden="1" x14ac:dyDescent="0.6">
      <c r="B109" s="158" t="s">
        <v>3042</v>
      </c>
      <c r="C109" s="36" t="s">
        <v>2988</v>
      </c>
      <c r="D109" s="66" t="s">
        <v>62</v>
      </c>
      <c r="E109" s="22"/>
      <c r="F109" s="38"/>
      <c r="G109" s="25">
        <f t="shared" si="3"/>
        <v>0</v>
      </c>
      <c r="H109" s="41"/>
    </row>
    <row r="110" spans="2:8" hidden="1" x14ac:dyDescent="0.6">
      <c r="B110" s="158"/>
      <c r="C110" s="59"/>
      <c r="D110" s="22"/>
      <c r="E110" s="22"/>
      <c r="F110" s="38"/>
      <c r="G110" s="25" t="str">
        <f t="shared" si="3"/>
        <v/>
      </c>
      <c r="H110" s="41"/>
    </row>
    <row r="111" spans="2:8" ht="39" hidden="1" x14ac:dyDescent="0.6">
      <c r="B111" s="158" t="s">
        <v>3043</v>
      </c>
      <c r="C111" s="59" t="s">
        <v>3044</v>
      </c>
      <c r="D111" s="22"/>
      <c r="E111" s="22"/>
      <c r="F111" s="38"/>
      <c r="G111" s="25" t="str">
        <f t="shared" si="3"/>
        <v/>
      </c>
      <c r="H111" s="41"/>
    </row>
    <row r="112" spans="2:8" hidden="1" x14ac:dyDescent="0.6">
      <c r="B112" s="157"/>
      <c r="C112" s="36"/>
      <c r="D112" s="22"/>
      <c r="E112" s="22"/>
      <c r="F112" s="38"/>
      <c r="G112" s="25" t="str">
        <f t="shared" si="3"/>
        <v/>
      </c>
      <c r="H112" s="41"/>
    </row>
    <row r="113" spans="2:8" hidden="1" x14ac:dyDescent="0.6">
      <c r="B113" s="158" t="s">
        <v>3045</v>
      </c>
      <c r="C113" s="36" t="s">
        <v>3046</v>
      </c>
      <c r="D113" s="66" t="s">
        <v>62</v>
      </c>
      <c r="E113" s="22"/>
      <c r="F113" s="38"/>
      <c r="G113" s="25">
        <f t="shared" si="3"/>
        <v>0</v>
      </c>
      <c r="H113" s="41"/>
    </row>
    <row r="114" spans="2:8" hidden="1" x14ac:dyDescent="0.6">
      <c r="B114" s="157"/>
      <c r="D114" s="22"/>
      <c r="E114" s="22"/>
      <c r="F114" s="38"/>
      <c r="G114" s="25" t="str">
        <f t="shared" si="3"/>
        <v/>
      </c>
      <c r="H114" s="41"/>
    </row>
    <row r="115" spans="2:8" hidden="1" x14ac:dyDescent="0.6">
      <c r="B115" s="158" t="s">
        <v>3047</v>
      </c>
      <c r="C115" s="36" t="s">
        <v>3048</v>
      </c>
      <c r="D115" s="66" t="s">
        <v>62</v>
      </c>
      <c r="E115" s="22"/>
      <c r="F115" s="38"/>
      <c r="G115" s="25">
        <f t="shared" si="3"/>
        <v>0</v>
      </c>
      <c r="H115" s="41"/>
    </row>
    <row r="116" spans="2:8" hidden="1" x14ac:dyDescent="0.6">
      <c r="B116" s="157"/>
      <c r="D116" s="22"/>
      <c r="E116" s="22"/>
      <c r="F116" s="38"/>
      <c r="G116" s="25" t="str">
        <f t="shared" si="3"/>
        <v/>
      </c>
      <c r="H116" s="41"/>
    </row>
    <row r="117" spans="2:8" hidden="1" x14ac:dyDescent="0.6">
      <c r="B117" s="158" t="s">
        <v>3049</v>
      </c>
      <c r="C117" s="36" t="s">
        <v>3050</v>
      </c>
      <c r="D117" s="66" t="s">
        <v>62</v>
      </c>
      <c r="E117" s="22"/>
      <c r="F117" s="38"/>
      <c r="G117" s="25">
        <f t="shared" si="3"/>
        <v>0</v>
      </c>
      <c r="H117" s="41"/>
    </row>
    <row r="118" spans="2:8" hidden="1" x14ac:dyDescent="0.6">
      <c r="B118" s="158"/>
      <c r="C118" s="36"/>
      <c r="D118" s="22"/>
      <c r="E118" s="22"/>
      <c r="F118" s="38"/>
      <c r="G118" s="25" t="str">
        <f t="shared" si="3"/>
        <v/>
      </c>
      <c r="H118" s="41"/>
    </row>
    <row r="119" spans="2:8" ht="39" hidden="1" x14ac:dyDescent="0.6">
      <c r="B119" s="158" t="s">
        <v>3051</v>
      </c>
      <c r="C119" s="59" t="s">
        <v>3052</v>
      </c>
      <c r="D119" s="66" t="s">
        <v>70</v>
      </c>
      <c r="E119" s="22"/>
      <c r="F119" s="38"/>
      <c r="G119" s="25">
        <f t="shared" si="3"/>
        <v>0</v>
      </c>
      <c r="H119" s="41"/>
    </row>
    <row r="120" spans="2:8" hidden="1" x14ac:dyDescent="0.6">
      <c r="B120" s="157"/>
      <c r="C120" s="36"/>
      <c r="D120" s="22"/>
      <c r="E120" s="22"/>
      <c r="F120" s="38"/>
      <c r="G120" s="25" t="str">
        <f t="shared" si="3"/>
        <v/>
      </c>
      <c r="H120" s="41"/>
    </row>
    <row r="121" spans="2:8" ht="26" hidden="1" x14ac:dyDescent="0.6">
      <c r="B121" s="158" t="s">
        <v>3053</v>
      </c>
      <c r="C121" s="59" t="s">
        <v>3054</v>
      </c>
      <c r="D121" s="66" t="s">
        <v>62</v>
      </c>
      <c r="E121" s="22"/>
      <c r="F121" s="38"/>
      <c r="G121" s="25">
        <f t="shared" si="3"/>
        <v>0</v>
      </c>
      <c r="H121" s="41"/>
    </row>
    <row r="122" spans="2:8" hidden="1" x14ac:dyDescent="0.6">
      <c r="B122" s="157"/>
      <c r="C122" s="59"/>
      <c r="D122" s="22"/>
      <c r="E122" s="22"/>
      <c r="F122" s="38"/>
      <c r="G122" s="25" t="str">
        <f t="shared" si="3"/>
        <v/>
      </c>
      <c r="H122" s="41"/>
    </row>
    <row r="123" spans="2:8" ht="26" hidden="1" x14ac:dyDescent="0.6">
      <c r="B123" s="158" t="s">
        <v>3055</v>
      </c>
      <c r="C123" s="59" t="s">
        <v>3056</v>
      </c>
      <c r="D123" s="66" t="s">
        <v>90</v>
      </c>
      <c r="E123" s="22"/>
      <c r="F123" s="38"/>
      <c r="G123" s="25">
        <f t="shared" si="3"/>
        <v>0</v>
      </c>
      <c r="H123" s="41"/>
    </row>
    <row r="124" spans="2:8" hidden="1" x14ac:dyDescent="0.6">
      <c r="B124" s="157"/>
      <c r="C124" s="36"/>
      <c r="D124" s="22"/>
      <c r="E124" s="22"/>
      <c r="F124" s="38"/>
      <c r="G124" s="25" t="str">
        <f t="shared" si="3"/>
        <v/>
      </c>
      <c r="H124" s="41"/>
    </row>
    <row r="125" spans="2:8" ht="26" x14ac:dyDescent="0.6">
      <c r="B125" s="158" t="s">
        <v>3057</v>
      </c>
      <c r="C125" s="59" t="s">
        <v>3058</v>
      </c>
      <c r="D125" s="66" t="s">
        <v>90</v>
      </c>
      <c r="E125" s="23">
        <v>20</v>
      </c>
      <c r="F125" s="24"/>
      <c r="G125" s="25">
        <f t="shared" si="3"/>
        <v>0</v>
      </c>
      <c r="H125" s="41"/>
    </row>
    <row r="126" spans="2:8" x14ac:dyDescent="0.6">
      <c r="B126" s="158"/>
      <c r="C126" s="59"/>
      <c r="D126" s="66"/>
      <c r="E126" s="22"/>
      <c r="F126" s="38"/>
      <c r="G126" s="25"/>
      <c r="H126" s="41"/>
    </row>
    <row r="127" spans="2:8" hidden="1" x14ac:dyDescent="0.6">
      <c r="B127" s="158" t="s">
        <v>3059</v>
      </c>
      <c r="C127" s="59" t="s">
        <v>3060</v>
      </c>
      <c r="D127" s="66" t="s">
        <v>517</v>
      </c>
      <c r="E127" s="22"/>
      <c r="F127" s="38"/>
      <c r="G127" s="25">
        <f>IF(D127="","",E127*F127)</f>
        <v>0</v>
      </c>
      <c r="H127" s="41"/>
    </row>
    <row r="128" spans="2:8" hidden="1" x14ac:dyDescent="0.6">
      <c r="B128" s="158"/>
      <c r="C128" s="59"/>
      <c r="D128" s="66"/>
      <c r="E128" s="22"/>
      <c r="F128" s="38"/>
      <c r="G128" s="25"/>
      <c r="H128" s="41"/>
    </row>
    <row r="129" spans="2:8" hidden="1" x14ac:dyDescent="0.6">
      <c r="B129" s="157"/>
      <c r="C129" s="36"/>
      <c r="D129" s="22"/>
      <c r="E129" s="22"/>
      <c r="F129" s="38"/>
      <c r="G129" s="25" t="str">
        <f>IF(D129="","",E129*F129)</f>
        <v/>
      </c>
      <c r="H129" s="41"/>
    </row>
    <row r="130" spans="2:8" s="28" customFormat="1" ht="19.5" customHeight="1" x14ac:dyDescent="0.6">
      <c r="B130" s="154" t="str">
        <f>$B$10</f>
        <v>C12.1</v>
      </c>
      <c r="C130" s="30" t="s">
        <v>78</v>
      </c>
      <c r="D130" s="31"/>
      <c r="E130" s="32"/>
      <c r="F130" s="31"/>
      <c r="G130" s="33">
        <f>SUM(G77:G129)</f>
        <v>200000</v>
      </c>
      <c r="H130" s="34"/>
    </row>
    <row r="131" spans="2:8" x14ac:dyDescent="0.6">
      <c r="B131" s="367" t="str">
        <f>Client1</f>
        <v>Province of KwaZulu-Natal</v>
      </c>
      <c r="C131" s="367"/>
      <c r="D131" s="367"/>
      <c r="E131" s="365" t="str">
        <f>"Contract No. "&amp;ContractNo</f>
        <v>Contract No. ZNB00904/00000/00/HOD/INF/21/T</v>
      </c>
      <c r="F131" s="365"/>
      <c r="G131" s="365"/>
    </row>
    <row r="132" spans="2:8" x14ac:dyDescent="0.6">
      <c r="B132" s="367" t="str">
        <f>Client2</f>
        <v>Department of Transport</v>
      </c>
      <c r="C132" s="367"/>
      <c r="D132" s="367"/>
      <c r="E132" s="365"/>
      <c r="F132" s="365"/>
      <c r="G132" s="365"/>
    </row>
    <row r="133" spans="2:8" x14ac:dyDescent="0.6">
      <c r="B133" s="368"/>
      <c r="C133" s="368"/>
      <c r="D133" s="368"/>
      <c r="E133" s="366"/>
      <c r="F133" s="366"/>
      <c r="G133" s="366"/>
    </row>
    <row r="134" spans="2:8" x14ac:dyDescent="0.6">
      <c r="B134" s="376" t="s">
        <v>8</v>
      </c>
      <c r="C134" s="377"/>
      <c r="D134" s="377"/>
      <c r="E134" s="377"/>
      <c r="F134" s="377"/>
      <c r="G134" s="378" t="str">
        <f>$G$4</f>
        <v xml:space="preserve">CHAPTER </v>
      </c>
      <c r="H134" s="6"/>
    </row>
    <row r="135" spans="2:8" x14ac:dyDescent="0.6">
      <c r="B135" s="369" t="str">
        <f>ContractDescription</f>
        <v>THE CONSTRUCTION OF THE LOVU RIVER PEDESTRIAN BRIDGE NO.3383 IN THE DURBAN REGION</v>
      </c>
      <c r="C135" s="370"/>
      <c r="D135" s="370"/>
      <c r="E135" s="370"/>
      <c r="F135" s="370"/>
      <c r="G135" s="365"/>
      <c r="H135" s="8"/>
    </row>
    <row r="136" spans="2:8" x14ac:dyDescent="0.6">
      <c r="B136" s="369"/>
      <c r="C136" s="370"/>
      <c r="D136" s="370"/>
      <c r="E136" s="370"/>
      <c r="F136" s="370"/>
      <c r="G136" s="365"/>
      <c r="H136" s="8"/>
    </row>
    <row r="137" spans="2:8" x14ac:dyDescent="0.6">
      <c r="B137" s="371"/>
      <c r="C137" s="372"/>
      <c r="D137" s="372"/>
      <c r="E137" s="372"/>
      <c r="F137" s="372"/>
      <c r="G137" s="366"/>
      <c r="H137" s="8"/>
    </row>
    <row r="138" spans="2:8" s="9" customFormat="1" ht="24.95" customHeight="1" x14ac:dyDescent="0.6">
      <c r="B138" s="79" t="s">
        <v>9</v>
      </c>
      <c r="C138" s="11" t="s">
        <v>10</v>
      </c>
      <c r="D138" s="11" t="s">
        <v>11</v>
      </c>
      <c r="E138" s="11" t="s">
        <v>12</v>
      </c>
      <c r="F138" s="11" t="s">
        <v>13</v>
      </c>
      <c r="G138" s="11" t="s">
        <v>14</v>
      </c>
      <c r="H138" s="12"/>
    </row>
    <row r="139" spans="2:8" s="28" customFormat="1" ht="19.5" customHeight="1" x14ac:dyDescent="0.6">
      <c r="B139" s="85"/>
      <c r="C139" s="30" t="s">
        <v>79</v>
      </c>
      <c r="D139" s="31"/>
      <c r="E139" s="32"/>
      <c r="F139" s="31"/>
      <c r="G139" s="33">
        <f>G130</f>
        <v>200000</v>
      </c>
      <c r="H139" s="34"/>
    </row>
    <row r="140" spans="2:8" x14ac:dyDescent="0.6">
      <c r="B140" s="157"/>
      <c r="C140" s="36"/>
      <c r="D140" s="22"/>
      <c r="E140" s="22"/>
      <c r="F140" s="38"/>
      <c r="G140" s="25" t="str">
        <f t="shared" ref="G140:G175" si="4">IF(D140="","",E140*F140)</f>
        <v/>
      </c>
      <c r="H140" s="41"/>
    </row>
    <row r="141" spans="2:8" ht="39" hidden="1" x14ac:dyDescent="0.6">
      <c r="B141" s="158" t="s">
        <v>3061</v>
      </c>
      <c r="C141" s="59" t="s">
        <v>3062</v>
      </c>
      <c r="D141" s="66" t="s">
        <v>90</v>
      </c>
      <c r="E141" s="22"/>
      <c r="F141" s="38"/>
      <c r="G141" s="25">
        <f t="shared" si="4"/>
        <v>0</v>
      </c>
      <c r="H141" s="41"/>
    </row>
    <row r="142" spans="2:8" hidden="1" x14ac:dyDescent="0.6">
      <c r="B142" s="158"/>
      <c r="C142" s="36"/>
      <c r="D142" s="22"/>
      <c r="E142" s="22"/>
      <c r="F142" s="38"/>
      <c r="G142" s="25" t="str">
        <f t="shared" si="4"/>
        <v/>
      </c>
      <c r="H142" s="41"/>
    </row>
    <row r="143" spans="2:8" hidden="1" x14ac:dyDescent="0.6">
      <c r="B143" s="157" t="s">
        <v>3063</v>
      </c>
      <c r="C143" s="56" t="s">
        <v>3064</v>
      </c>
      <c r="D143" s="100" t="s">
        <v>517</v>
      </c>
      <c r="E143" s="22"/>
      <c r="F143" s="38"/>
      <c r="G143" s="25">
        <f t="shared" si="4"/>
        <v>0</v>
      </c>
      <c r="H143" s="41"/>
    </row>
    <row r="144" spans="2:8" hidden="1" x14ac:dyDescent="0.6">
      <c r="B144" s="157"/>
      <c r="C144" s="56"/>
      <c r="D144" s="22"/>
      <c r="E144" s="22"/>
      <c r="F144" s="38"/>
      <c r="G144" s="25" t="str">
        <f t="shared" si="4"/>
        <v/>
      </c>
      <c r="H144" s="41"/>
    </row>
    <row r="145" spans="2:8" ht="26" hidden="1" x14ac:dyDescent="0.6">
      <c r="B145" s="157" t="s">
        <v>3065</v>
      </c>
      <c r="C145" s="59" t="s">
        <v>3066</v>
      </c>
      <c r="D145" s="100" t="s">
        <v>90</v>
      </c>
      <c r="E145" s="22"/>
      <c r="F145" s="38"/>
      <c r="G145" s="25">
        <f t="shared" si="4"/>
        <v>0</v>
      </c>
      <c r="H145" s="41"/>
    </row>
    <row r="146" spans="2:8" hidden="1" x14ac:dyDescent="0.6">
      <c r="B146" s="157"/>
      <c r="C146" s="36"/>
      <c r="D146" s="22"/>
      <c r="E146" s="22"/>
      <c r="F146" s="38"/>
      <c r="G146" s="25" t="str">
        <f t="shared" si="4"/>
        <v/>
      </c>
      <c r="H146" s="41"/>
    </row>
    <row r="147" spans="2:8" hidden="1" x14ac:dyDescent="0.6">
      <c r="B147" s="158" t="s">
        <v>3067</v>
      </c>
      <c r="C147" s="36" t="s">
        <v>3068</v>
      </c>
      <c r="D147" s="22"/>
      <c r="E147" s="22"/>
      <c r="F147" s="38"/>
      <c r="G147" s="25" t="str">
        <f t="shared" si="4"/>
        <v/>
      </c>
      <c r="H147" s="41"/>
    </row>
    <row r="148" spans="2:8" hidden="1" x14ac:dyDescent="0.6">
      <c r="B148" s="157"/>
      <c r="D148" s="22"/>
      <c r="E148" s="22"/>
      <c r="F148" s="38"/>
      <c r="G148" s="25" t="str">
        <f t="shared" si="4"/>
        <v/>
      </c>
      <c r="H148" s="41"/>
    </row>
    <row r="149" spans="2:8" hidden="1" x14ac:dyDescent="0.6">
      <c r="B149" s="158" t="s">
        <v>3069</v>
      </c>
      <c r="C149" s="36" t="s">
        <v>3070</v>
      </c>
      <c r="D149" s="66" t="s">
        <v>62</v>
      </c>
      <c r="E149" s="22"/>
      <c r="F149" s="38"/>
      <c r="G149" s="25">
        <f t="shared" si="4"/>
        <v>0</v>
      </c>
      <c r="H149" s="41"/>
    </row>
    <row r="150" spans="2:8" hidden="1" x14ac:dyDescent="0.6">
      <c r="B150" s="157"/>
      <c r="D150" s="22"/>
      <c r="E150" s="22"/>
      <c r="F150" s="38"/>
      <c r="G150" s="25" t="str">
        <f t="shared" si="4"/>
        <v/>
      </c>
      <c r="H150" s="41"/>
    </row>
    <row r="151" spans="2:8" hidden="1" x14ac:dyDescent="0.6">
      <c r="B151" s="158" t="s">
        <v>3071</v>
      </c>
      <c r="C151" s="36" t="s">
        <v>3072</v>
      </c>
      <c r="D151" s="22"/>
      <c r="E151" s="22"/>
      <c r="F151" s="38"/>
      <c r="G151" s="25" t="str">
        <f t="shared" si="4"/>
        <v/>
      </c>
      <c r="H151" s="41"/>
    </row>
    <row r="152" spans="2:8" hidden="1" x14ac:dyDescent="0.6">
      <c r="B152" s="50"/>
      <c r="D152" s="22"/>
      <c r="E152" s="22"/>
      <c r="F152" s="38"/>
      <c r="G152" s="25" t="str">
        <f t="shared" si="4"/>
        <v/>
      </c>
      <c r="H152" s="41"/>
    </row>
    <row r="153" spans="2:8" hidden="1" x14ac:dyDescent="0.6">
      <c r="B153" s="50"/>
      <c r="C153" s="36" t="s">
        <v>3073</v>
      </c>
      <c r="D153" s="66" t="s">
        <v>62</v>
      </c>
      <c r="E153" s="22"/>
      <c r="F153" s="38"/>
      <c r="G153" s="25">
        <f t="shared" si="4"/>
        <v>0</v>
      </c>
      <c r="H153" s="41"/>
    </row>
    <row r="154" spans="2:8" hidden="1" x14ac:dyDescent="0.6">
      <c r="B154" s="50"/>
      <c r="C154" s="36"/>
      <c r="D154" s="22"/>
      <c r="E154" s="22"/>
      <c r="F154" s="38"/>
      <c r="G154" s="25" t="str">
        <f t="shared" si="4"/>
        <v/>
      </c>
      <c r="H154" s="41"/>
    </row>
    <row r="155" spans="2:8" hidden="1" x14ac:dyDescent="0.6">
      <c r="B155" s="50" t="s">
        <v>3074</v>
      </c>
      <c r="C155" s="56" t="s">
        <v>3075</v>
      </c>
      <c r="D155" s="21" t="s">
        <v>3076</v>
      </c>
      <c r="E155" s="22"/>
      <c r="F155" s="38"/>
      <c r="G155" s="25">
        <f t="shared" si="4"/>
        <v>0</v>
      </c>
      <c r="H155" s="41"/>
    </row>
    <row r="156" spans="2:8" hidden="1" x14ac:dyDescent="0.6">
      <c r="B156" s="157"/>
      <c r="C156" s="59"/>
      <c r="D156" s="37"/>
      <c r="E156" s="22"/>
      <c r="F156" s="38"/>
      <c r="G156" s="25" t="str">
        <f t="shared" si="4"/>
        <v/>
      </c>
      <c r="H156" s="41"/>
    </row>
    <row r="157" spans="2:8" x14ac:dyDescent="0.6">
      <c r="B157" s="158" t="s">
        <v>3077</v>
      </c>
      <c r="C157" s="36" t="s">
        <v>3078</v>
      </c>
      <c r="D157" s="37"/>
      <c r="E157" s="22"/>
      <c r="F157" s="38"/>
      <c r="G157" s="25" t="str">
        <f t="shared" si="4"/>
        <v/>
      </c>
      <c r="H157" s="41"/>
    </row>
    <row r="158" spans="2:8" x14ac:dyDescent="0.6">
      <c r="B158" s="157"/>
      <c r="D158" s="37"/>
      <c r="E158" s="22"/>
      <c r="F158" s="38"/>
      <c r="G158" s="25" t="str">
        <f t="shared" si="4"/>
        <v/>
      </c>
      <c r="H158" s="41"/>
    </row>
    <row r="159" spans="2:8" ht="52" x14ac:dyDescent="0.6">
      <c r="B159" s="158" t="s">
        <v>3079</v>
      </c>
      <c r="C159" s="59" t="s">
        <v>3080</v>
      </c>
      <c r="D159" s="66" t="s">
        <v>62</v>
      </c>
      <c r="E159" s="23">
        <v>1130</v>
      </c>
      <c r="F159" s="24"/>
      <c r="G159" s="25">
        <f t="shared" si="4"/>
        <v>0</v>
      </c>
      <c r="H159" s="41"/>
    </row>
    <row r="160" spans="2:8" x14ac:dyDescent="0.6">
      <c r="B160" s="157"/>
      <c r="D160" s="37"/>
      <c r="E160" s="22"/>
      <c r="F160" s="38"/>
      <c r="G160" s="25" t="str">
        <f t="shared" si="4"/>
        <v/>
      </c>
      <c r="H160" s="41"/>
    </row>
    <row r="161" spans="2:8" ht="39" x14ac:dyDescent="0.6">
      <c r="B161" s="158" t="s">
        <v>3081</v>
      </c>
      <c r="C161" s="59" t="s">
        <v>3082</v>
      </c>
      <c r="D161" s="66" t="s">
        <v>90</v>
      </c>
      <c r="E161" s="23">
        <v>20</v>
      </c>
      <c r="F161" s="24"/>
      <c r="G161" s="25">
        <f t="shared" si="4"/>
        <v>0</v>
      </c>
      <c r="H161" s="41"/>
    </row>
    <row r="162" spans="2:8" x14ac:dyDescent="0.6">
      <c r="B162" s="157"/>
      <c r="D162" s="37"/>
      <c r="E162" s="22"/>
      <c r="F162" s="38"/>
      <c r="G162" s="25" t="str">
        <f t="shared" si="4"/>
        <v/>
      </c>
      <c r="H162" s="41"/>
    </row>
    <row r="163" spans="2:8" ht="26" x14ac:dyDescent="0.6">
      <c r="B163" s="158" t="s">
        <v>3083</v>
      </c>
      <c r="C163" s="59" t="s">
        <v>3084</v>
      </c>
      <c r="D163" s="66" t="s">
        <v>62</v>
      </c>
      <c r="E163" s="23">
        <v>380</v>
      </c>
      <c r="F163" s="24"/>
      <c r="G163" s="25">
        <f t="shared" si="4"/>
        <v>0</v>
      </c>
      <c r="H163" s="41"/>
    </row>
    <row r="164" spans="2:8" x14ac:dyDescent="0.6">
      <c r="B164" s="157"/>
      <c r="D164" s="37"/>
      <c r="E164" s="22"/>
      <c r="F164" s="38"/>
      <c r="G164" s="25" t="str">
        <f t="shared" si="4"/>
        <v/>
      </c>
      <c r="H164" s="41"/>
    </row>
    <row r="165" spans="2:8" x14ac:dyDescent="0.6">
      <c r="B165" s="158" t="s">
        <v>3085</v>
      </c>
      <c r="C165" s="36" t="s">
        <v>3086</v>
      </c>
      <c r="D165" s="66" t="s">
        <v>90</v>
      </c>
      <c r="E165" s="23">
        <v>20</v>
      </c>
      <c r="F165" s="24"/>
      <c r="G165" s="25">
        <f t="shared" si="4"/>
        <v>0</v>
      </c>
      <c r="H165" s="41"/>
    </row>
    <row r="166" spans="2:8" x14ac:dyDescent="0.6">
      <c r="B166" s="50"/>
      <c r="C166" s="55"/>
      <c r="D166" s="22"/>
      <c r="E166" s="22"/>
      <c r="F166" s="38"/>
      <c r="G166" s="25" t="str">
        <f t="shared" si="4"/>
        <v/>
      </c>
      <c r="H166" s="41"/>
    </row>
    <row r="167" spans="2:8" hidden="1" x14ac:dyDescent="0.6">
      <c r="B167" s="50" t="s">
        <v>3087</v>
      </c>
      <c r="C167" s="13" t="s">
        <v>3088</v>
      </c>
      <c r="D167" s="22"/>
      <c r="E167" s="22"/>
      <c r="F167" s="38"/>
      <c r="G167" s="25" t="str">
        <f t="shared" si="4"/>
        <v/>
      </c>
      <c r="H167" s="41"/>
    </row>
    <row r="168" spans="2:8" hidden="1" x14ac:dyDescent="0.6">
      <c r="B168" s="5"/>
      <c r="C168" s="55"/>
      <c r="D168" s="22"/>
      <c r="E168" s="22"/>
      <c r="F168" s="38"/>
      <c r="G168" s="25" t="str">
        <f t="shared" si="4"/>
        <v/>
      </c>
      <c r="H168" s="41"/>
    </row>
    <row r="169" spans="2:8" hidden="1" x14ac:dyDescent="0.6">
      <c r="B169" s="157" t="s">
        <v>3089</v>
      </c>
      <c r="C169" s="36" t="s">
        <v>3090</v>
      </c>
      <c r="D169" s="22"/>
      <c r="E169" s="22"/>
      <c r="F169" s="38"/>
      <c r="G169" s="25" t="str">
        <f t="shared" si="4"/>
        <v/>
      </c>
      <c r="H169" s="41"/>
    </row>
    <row r="170" spans="2:8" hidden="1" x14ac:dyDescent="0.6">
      <c r="B170" s="158"/>
      <c r="C170" s="36"/>
      <c r="D170" s="22"/>
      <c r="E170" s="22"/>
      <c r="F170" s="38"/>
      <c r="G170" s="25" t="str">
        <f t="shared" si="4"/>
        <v/>
      </c>
      <c r="H170" s="41"/>
    </row>
    <row r="171" spans="2:8" ht="15.5" hidden="1" x14ac:dyDescent="0.6">
      <c r="B171" s="50"/>
      <c r="C171" s="36" t="s">
        <v>3091</v>
      </c>
      <c r="D171" s="37" t="s">
        <v>172</v>
      </c>
      <c r="E171" s="22"/>
      <c r="F171" s="38"/>
      <c r="G171" s="25">
        <f t="shared" si="4"/>
        <v>0</v>
      </c>
      <c r="H171" s="41"/>
    </row>
    <row r="172" spans="2:8" hidden="1" x14ac:dyDescent="0.6">
      <c r="B172" s="50"/>
      <c r="C172" s="36"/>
      <c r="D172" s="22"/>
      <c r="E172" s="22"/>
      <c r="F172" s="38"/>
      <c r="G172" s="25" t="str">
        <f t="shared" si="4"/>
        <v/>
      </c>
      <c r="H172" s="41"/>
    </row>
    <row r="173" spans="2:8" ht="15.5" hidden="1" x14ac:dyDescent="0.6">
      <c r="B173" s="50"/>
      <c r="C173" s="36" t="s">
        <v>3092</v>
      </c>
      <c r="D173" s="37" t="s">
        <v>172</v>
      </c>
      <c r="E173" s="22"/>
      <c r="F173" s="38"/>
      <c r="G173" s="25">
        <f t="shared" si="4"/>
        <v>0</v>
      </c>
      <c r="H173" s="41"/>
    </row>
    <row r="174" spans="2:8" hidden="1" x14ac:dyDescent="0.6">
      <c r="B174" s="50"/>
      <c r="C174" s="36"/>
      <c r="D174" s="22"/>
      <c r="E174" s="22"/>
      <c r="F174" s="38"/>
      <c r="G174" s="25" t="str">
        <f t="shared" si="4"/>
        <v/>
      </c>
      <c r="H174" s="41"/>
    </row>
    <row r="175" spans="2:8" ht="15.5" hidden="1" x14ac:dyDescent="0.6">
      <c r="B175" s="158" t="s">
        <v>3093</v>
      </c>
      <c r="C175" s="36" t="s">
        <v>3094</v>
      </c>
      <c r="D175" s="37" t="s">
        <v>172</v>
      </c>
      <c r="E175" s="22"/>
      <c r="F175" s="38"/>
      <c r="G175" s="25">
        <f t="shared" si="4"/>
        <v>0</v>
      </c>
      <c r="H175" s="41"/>
    </row>
    <row r="176" spans="2:8" hidden="1" x14ac:dyDescent="0.6">
      <c r="B176" s="158"/>
      <c r="C176" s="36"/>
      <c r="D176" s="37"/>
      <c r="E176" s="22"/>
      <c r="F176" s="38"/>
      <c r="G176" s="25"/>
      <c r="H176" s="41"/>
    </row>
    <row r="177" spans="2:8" hidden="1" x14ac:dyDescent="0.6">
      <c r="B177" s="158"/>
      <c r="C177" s="36"/>
      <c r="D177" s="37"/>
      <c r="E177" s="22"/>
      <c r="F177" s="38"/>
      <c r="G177" s="25"/>
      <c r="H177" s="41"/>
    </row>
    <row r="178" spans="2:8" hidden="1" x14ac:dyDescent="0.6">
      <c r="B178" s="158"/>
      <c r="C178" s="36"/>
      <c r="D178" s="37"/>
      <c r="E178" s="22"/>
      <c r="F178" s="38"/>
      <c r="G178" s="25"/>
      <c r="H178" s="41"/>
    </row>
    <row r="179" spans="2:8" hidden="1" x14ac:dyDescent="0.6">
      <c r="B179" s="158"/>
      <c r="C179" s="36"/>
      <c r="D179" s="37"/>
      <c r="E179" s="22"/>
      <c r="F179" s="38"/>
      <c r="G179" s="25"/>
      <c r="H179" s="41"/>
    </row>
    <row r="180" spans="2:8" hidden="1" x14ac:dyDescent="0.6">
      <c r="B180" s="158"/>
      <c r="C180" s="36"/>
      <c r="D180" s="37"/>
      <c r="E180" s="22"/>
      <c r="F180" s="38"/>
      <c r="G180" s="25"/>
      <c r="H180" s="41"/>
    </row>
    <row r="181" spans="2:8" hidden="1" x14ac:dyDescent="0.6">
      <c r="B181" s="158"/>
      <c r="C181" s="36"/>
      <c r="D181" s="37"/>
      <c r="E181" s="22"/>
      <c r="F181" s="38"/>
      <c r="G181" s="25"/>
      <c r="H181" s="41"/>
    </row>
    <row r="182" spans="2:8" hidden="1" x14ac:dyDescent="0.6">
      <c r="B182" s="158"/>
      <c r="C182" s="36"/>
      <c r="D182" s="37"/>
      <c r="E182" s="22"/>
      <c r="F182" s="38"/>
      <c r="G182" s="25"/>
      <c r="H182" s="41"/>
    </row>
    <row r="183" spans="2:8" x14ac:dyDescent="0.6">
      <c r="B183" s="158"/>
      <c r="C183" s="36"/>
      <c r="D183" s="37"/>
      <c r="E183" s="22"/>
      <c r="F183" s="38"/>
      <c r="G183" s="25"/>
      <c r="H183" s="41"/>
    </row>
    <row r="184" spans="2:8" x14ac:dyDescent="0.6">
      <c r="B184" s="158"/>
      <c r="C184" s="36"/>
      <c r="D184" s="37"/>
      <c r="E184" s="22"/>
      <c r="F184" s="38"/>
      <c r="G184" s="25"/>
      <c r="H184" s="41"/>
    </row>
    <row r="185" spans="2:8" x14ac:dyDescent="0.6">
      <c r="B185" s="158"/>
      <c r="C185" s="36"/>
      <c r="D185" s="37"/>
      <c r="E185" s="22"/>
      <c r="F185" s="38"/>
      <c r="G185" s="25"/>
      <c r="H185" s="41"/>
    </row>
    <row r="186" spans="2:8" x14ac:dyDescent="0.6">
      <c r="B186" s="158"/>
      <c r="C186" s="36"/>
      <c r="D186" s="37"/>
      <c r="E186" s="22"/>
      <c r="F186" s="38"/>
      <c r="G186" s="25"/>
      <c r="H186" s="41"/>
    </row>
    <row r="187" spans="2:8" x14ac:dyDescent="0.6">
      <c r="B187" s="158"/>
      <c r="C187" s="36"/>
      <c r="D187" s="37"/>
      <c r="E187" s="22"/>
      <c r="F187" s="38"/>
      <c r="G187" s="25"/>
      <c r="H187" s="41"/>
    </row>
    <row r="188" spans="2:8" x14ac:dyDescent="0.6">
      <c r="B188" s="158"/>
      <c r="C188" s="36"/>
      <c r="D188" s="37"/>
      <c r="E188" s="22"/>
      <c r="F188" s="38"/>
      <c r="G188" s="25"/>
      <c r="H188" s="41"/>
    </row>
    <row r="189" spans="2:8" x14ac:dyDescent="0.6">
      <c r="B189" s="158"/>
      <c r="C189" s="36"/>
      <c r="D189" s="37"/>
      <c r="E189" s="22"/>
      <c r="F189" s="38"/>
      <c r="G189" s="25"/>
      <c r="H189" s="41"/>
    </row>
    <row r="190" spans="2:8" x14ac:dyDescent="0.6">
      <c r="B190" s="158"/>
      <c r="C190" s="36"/>
      <c r="D190" s="37"/>
      <c r="E190" s="22"/>
      <c r="F190" s="38"/>
      <c r="G190" s="25"/>
      <c r="H190" s="41"/>
    </row>
    <row r="191" spans="2:8" x14ac:dyDescent="0.6">
      <c r="B191" s="158"/>
      <c r="C191" s="36"/>
      <c r="D191" s="37"/>
      <c r="E191" s="22"/>
      <c r="F191" s="38"/>
      <c r="G191" s="25"/>
      <c r="H191" s="41"/>
    </row>
    <row r="192" spans="2:8" x14ac:dyDescent="0.6">
      <c r="B192" s="158"/>
      <c r="C192" s="36"/>
      <c r="D192" s="37"/>
      <c r="E192" s="22"/>
      <c r="F192" s="38"/>
      <c r="G192" s="25"/>
      <c r="H192" s="41"/>
    </row>
    <row r="193" spans="2:8" x14ac:dyDescent="0.6">
      <c r="B193" s="158"/>
      <c r="C193" s="36"/>
      <c r="D193" s="37"/>
      <c r="E193" s="22"/>
      <c r="F193" s="38"/>
      <c r="G193" s="25"/>
      <c r="H193" s="41"/>
    </row>
    <row r="194" spans="2:8" x14ac:dyDescent="0.6">
      <c r="B194" s="158"/>
      <c r="C194" s="36"/>
      <c r="D194" s="37"/>
      <c r="E194" s="22"/>
      <c r="F194" s="38"/>
      <c r="G194" s="25"/>
      <c r="H194" s="41"/>
    </row>
    <row r="195" spans="2:8" x14ac:dyDescent="0.6">
      <c r="B195" s="158"/>
      <c r="C195" s="36"/>
      <c r="D195" s="37"/>
      <c r="E195" s="22"/>
      <c r="F195" s="38"/>
      <c r="G195" s="25"/>
      <c r="H195" s="41"/>
    </row>
    <row r="196" spans="2:8" x14ac:dyDescent="0.6">
      <c r="B196" s="158"/>
      <c r="C196" s="36"/>
      <c r="D196" s="37"/>
      <c r="E196" s="22"/>
      <c r="F196" s="38"/>
      <c r="G196" s="25"/>
      <c r="H196" s="41"/>
    </row>
    <row r="197" spans="2:8" x14ac:dyDescent="0.6">
      <c r="B197" s="158"/>
      <c r="C197" s="36"/>
      <c r="D197" s="37"/>
      <c r="E197" s="22"/>
      <c r="F197" s="38"/>
      <c r="G197" s="25"/>
      <c r="H197" s="41"/>
    </row>
    <row r="198" spans="2:8" x14ac:dyDescent="0.6">
      <c r="B198" s="158"/>
      <c r="C198" s="36"/>
      <c r="D198" s="37"/>
      <c r="E198" s="22"/>
      <c r="F198" s="38"/>
      <c r="G198" s="25"/>
      <c r="H198" s="41"/>
    </row>
    <row r="199" spans="2:8" s="28" customFormat="1" ht="24.75" customHeight="1" x14ac:dyDescent="0.6">
      <c r="B199" s="93" t="str">
        <f>$B$10</f>
        <v>C12.1</v>
      </c>
      <c r="C199" s="30" t="s">
        <v>173</v>
      </c>
      <c r="D199" s="31"/>
      <c r="E199" s="32"/>
      <c r="F199" s="31"/>
      <c r="G199" s="33">
        <f>SUM(G139:G198)</f>
        <v>200000</v>
      </c>
      <c r="H199" s="34"/>
    </row>
  </sheetData>
  <mergeCells count="18">
    <mergeCell ref="B134:F134"/>
    <mergeCell ref="G134:G137"/>
    <mergeCell ref="B135:F137"/>
    <mergeCell ref="B72:F72"/>
    <mergeCell ref="G72:G75"/>
    <mergeCell ref="B73:F75"/>
    <mergeCell ref="B131:D131"/>
    <mergeCell ref="E131:G133"/>
    <mergeCell ref="B132:D132"/>
    <mergeCell ref="B133:D133"/>
    <mergeCell ref="E1:G1"/>
    <mergeCell ref="B5:F7"/>
    <mergeCell ref="G4:G7"/>
    <mergeCell ref="B4:F4"/>
    <mergeCell ref="B69:D69"/>
    <mergeCell ref="E69:G71"/>
    <mergeCell ref="B70:D70"/>
    <mergeCell ref="B71:D71"/>
  </mergeCells>
  <pageMargins left="0.43307086614173229" right="0.31496062992125984" top="0.43307086614173229" bottom="0.62992125984251968" header="0.35433070866141736" footer="0.31496062992125984"/>
  <pageSetup paperSize="9" scale="75" firstPageNumber="31" orientation="portrait" cellComments="asDisplayed" useFirstPageNumber="1" r:id="rId1"/>
  <headerFooter>
    <oddHeader xml:space="preserve">&amp;R&amp;"Arial,Bold Italic"
</oddHeader>
  </headerFooter>
  <rowBreaks count="1" manualBreakCount="1">
    <brk id="130" max="6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9"/>
  <dimension ref="B1:H66"/>
  <sheetViews>
    <sheetView view="pageBreakPreview" topLeftCell="A32" zoomScaleNormal="125" zoomScaleSheetLayoutView="100" zoomScalePageLayoutView="125" workbookViewId="0">
      <selection activeCell="E28" sqref="E1:E1048576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82"/>
      <c r="C3" s="82"/>
      <c r="D3" s="83"/>
      <c r="E3" s="83"/>
      <c r="F3" s="84"/>
      <c r="G3" s="102"/>
    </row>
    <row r="4" spans="2:8" x14ac:dyDescent="0.6">
      <c r="B4" s="376" t="s">
        <v>8</v>
      </c>
      <c r="C4" s="377"/>
      <c r="D4" s="377"/>
      <c r="E4" s="377"/>
      <c r="F4" s="377"/>
      <c r="G4" s="373" t="str">
        <f>"CHAPTER "&amp;B10</f>
        <v>CHAPTER C12.2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8" ht="12.75" customHeight="1" x14ac:dyDescent="0.6">
      <c r="B6" s="369"/>
      <c r="C6" s="370"/>
      <c r="D6" s="370"/>
      <c r="E6" s="370"/>
      <c r="F6" s="370"/>
      <c r="G6" s="374"/>
      <c r="H6" s="8"/>
    </row>
    <row r="7" spans="2:8" ht="7.5" customHeight="1" x14ac:dyDescent="0.6">
      <c r="B7" s="371"/>
      <c r="C7" s="372"/>
      <c r="D7" s="372"/>
      <c r="E7" s="372"/>
      <c r="F7" s="372"/>
      <c r="G7" s="375"/>
      <c r="H7" s="8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s="9" customFormat="1" x14ac:dyDescent="0.6">
      <c r="B9" s="161"/>
      <c r="C9" s="57"/>
      <c r="D9" s="107"/>
      <c r="E9" s="22"/>
      <c r="F9" s="22"/>
      <c r="G9" s="25" t="str">
        <f t="shared" ref="G9:G40" si="0">IF(D9="","",E9*F9)</f>
        <v/>
      </c>
      <c r="H9" s="12"/>
    </row>
    <row r="10" spans="2:8" s="9" customFormat="1" x14ac:dyDescent="0.6">
      <c r="B10" s="77" t="s">
        <v>3095</v>
      </c>
      <c r="C10" s="7" t="s">
        <v>3096</v>
      </c>
      <c r="D10" s="22"/>
      <c r="E10" s="22"/>
      <c r="F10" s="22"/>
      <c r="G10" s="25" t="str">
        <f t="shared" si="0"/>
        <v/>
      </c>
      <c r="H10" s="12"/>
    </row>
    <row r="11" spans="2:8" s="9" customFormat="1" x14ac:dyDescent="0.6">
      <c r="B11" s="50"/>
      <c r="C11" s="57"/>
      <c r="D11" s="22"/>
      <c r="E11" s="22"/>
      <c r="F11" s="22"/>
      <c r="G11" s="25" t="str">
        <f t="shared" si="0"/>
        <v/>
      </c>
      <c r="H11" s="12"/>
    </row>
    <row r="12" spans="2:8" x14ac:dyDescent="0.6">
      <c r="B12" s="158" t="s">
        <v>3097</v>
      </c>
      <c r="C12" s="35" t="s">
        <v>3098</v>
      </c>
      <c r="D12" s="66" t="s">
        <v>517</v>
      </c>
      <c r="E12" s="15"/>
      <c r="F12" s="16"/>
      <c r="G12" s="25">
        <f t="shared" si="0"/>
        <v>0</v>
      </c>
      <c r="H12" s="18"/>
    </row>
    <row r="13" spans="2:8" x14ac:dyDescent="0.6">
      <c r="B13" s="157"/>
      <c r="D13" s="22"/>
      <c r="E13" s="22"/>
      <c r="F13" s="40"/>
      <c r="G13" s="25" t="str">
        <f t="shared" si="0"/>
        <v/>
      </c>
      <c r="H13" s="41"/>
    </row>
    <row r="14" spans="2:8" ht="26" x14ac:dyDescent="0.6">
      <c r="B14" s="162" t="s">
        <v>3099</v>
      </c>
      <c r="C14" s="56" t="s">
        <v>3100</v>
      </c>
      <c r="D14" s="66" t="s">
        <v>517</v>
      </c>
      <c r="E14" s="22"/>
      <c r="F14" s="40"/>
      <c r="G14" s="25">
        <f t="shared" si="0"/>
        <v>0</v>
      </c>
      <c r="H14" s="41"/>
    </row>
    <row r="15" spans="2:8" x14ac:dyDescent="0.6">
      <c r="B15" s="162"/>
      <c r="D15" s="37"/>
      <c r="E15" s="22"/>
      <c r="F15" s="40"/>
      <c r="G15" s="25" t="str">
        <f t="shared" si="0"/>
        <v/>
      </c>
      <c r="H15" s="41"/>
    </row>
    <row r="16" spans="2:8" x14ac:dyDescent="0.6">
      <c r="B16" s="162" t="s">
        <v>3101</v>
      </c>
      <c r="C16" s="35" t="s">
        <v>3102</v>
      </c>
      <c r="D16" s="66" t="s">
        <v>517</v>
      </c>
      <c r="E16" s="22"/>
      <c r="F16" s="40"/>
      <c r="G16" s="25">
        <f t="shared" si="0"/>
        <v>0</v>
      </c>
      <c r="H16" s="41"/>
    </row>
    <row r="17" spans="2:8" x14ac:dyDescent="0.6">
      <c r="B17" s="162"/>
      <c r="D17" s="37"/>
      <c r="E17" s="23"/>
      <c r="F17" s="24"/>
      <c r="G17" s="25" t="str">
        <f t="shared" si="0"/>
        <v/>
      </c>
      <c r="H17" s="42"/>
    </row>
    <row r="18" spans="2:8" ht="26" x14ac:dyDescent="0.6">
      <c r="B18" s="162" t="s">
        <v>3103</v>
      </c>
      <c r="C18" s="56" t="s">
        <v>3104</v>
      </c>
      <c r="D18" s="66" t="s">
        <v>90</v>
      </c>
      <c r="E18" s="23"/>
      <c r="F18" s="24"/>
      <c r="G18" s="25">
        <f t="shared" si="0"/>
        <v>0</v>
      </c>
      <c r="H18" s="42"/>
    </row>
    <row r="19" spans="2:8" x14ac:dyDescent="0.6">
      <c r="B19" s="162"/>
      <c r="D19" s="37"/>
      <c r="E19" s="23"/>
      <c r="F19" s="24"/>
      <c r="G19" s="25" t="str">
        <f t="shared" si="0"/>
        <v/>
      </c>
      <c r="H19" s="42"/>
    </row>
    <row r="20" spans="2:8" ht="26" x14ac:dyDescent="0.6">
      <c r="B20" s="162" t="s">
        <v>3105</v>
      </c>
      <c r="C20" s="56" t="s">
        <v>3106</v>
      </c>
      <c r="D20" s="66" t="s">
        <v>62</v>
      </c>
      <c r="E20" s="23"/>
      <c r="F20" s="40"/>
      <c r="G20" s="25">
        <f t="shared" si="0"/>
        <v>0</v>
      </c>
      <c r="H20" s="41"/>
    </row>
    <row r="21" spans="2:8" x14ac:dyDescent="0.6">
      <c r="B21" s="162"/>
      <c r="D21" s="37"/>
      <c r="E21" s="23"/>
      <c r="F21" s="43"/>
      <c r="G21" s="25" t="str">
        <f t="shared" si="0"/>
        <v/>
      </c>
      <c r="H21" s="41"/>
    </row>
    <row r="22" spans="2:8" ht="26" x14ac:dyDescent="0.6">
      <c r="B22" s="162" t="s">
        <v>3107</v>
      </c>
      <c r="C22" s="56" t="s">
        <v>3108</v>
      </c>
      <c r="D22" s="66" t="s">
        <v>62</v>
      </c>
      <c r="E22" s="23"/>
      <c r="F22" s="40"/>
      <c r="G22" s="25">
        <f t="shared" si="0"/>
        <v>0</v>
      </c>
      <c r="H22" s="44"/>
    </row>
    <row r="23" spans="2:8" x14ac:dyDescent="0.6">
      <c r="B23" s="162"/>
      <c r="D23" s="66"/>
      <c r="E23" s="22"/>
      <c r="F23" s="38"/>
      <c r="G23" s="25" t="str">
        <f t="shared" si="0"/>
        <v/>
      </c>
      <c r="H23" s="41"/>
    </row>
    <row r="24" spans="2:8" x14ac:dyDescent="0.6">
      <c r="B24" s="162" t="s">
        <v>3109</v>
      </c>
      <c r="C24" s="56" t="s">
        <v>3110</v>
      </c>
      <c r="D24" s="66" t="s">
        <v>90</v>
      </c>
      <c r="E24" s="22"/>
      <c r="F24" s="38"/>
      <c r="G24" s="25">
        <f t="shared" si="0"/>
        <v>0</v>
      </c>
      <c r="H24" s="41"/>
    </row>
    <row r="25" spans="2:8" x14ac:dyDescent="0.6">
      <c r="B25" s="162"/>
      <c r="C25" s="55"/>
      <c r="D25" s="22"/>
      <c r="E25" s="22"/>
      <c r="F25" s="38"/>
      <c r="G25" s="25" t="str">
        <f t="shared" si="0"/>
        <v/>
      </c>
      <c r="H25" s="41"/>
    </row>
    <row r="26" spans="2:8" x14ac:dyDescent="0.6">
      <c r="B26" s="162" t="s">
        <v>3111</v>
      </c>
      <c r="C26" s="35" t="s">
        <v>3112</v>
      </c>
      <c r="D26" s="66" t="s">
        <v>62</v>
      </c>
      <c r="E26" s="22"/>
      <c r="F26" s="38"/>
      <c r="G26" s="25">
        <f t="shared" si="0"/>
        <v>0</v>
      </c>
      <c r="H26" s="41"/>
    </row>
    <row r="27" spans="2:8" x14ac:dyDescent="0.6">
      <c r="B27" s="162"/>
      <c r="C27" s="55"/>
      <c r="D27" s="22"/>
      <c r="E27" s="22"/>
      <c r="F27" s="38"/>
      <c r="G27" s="25" t="str">
        <f t="shared" si="0"/>
        <v/>
      </c>
      <c r="H27" s="41"/>
    </row>
    <row r="28" spans="2:8" x14ac:dyDescent="0.6">
      <c r="B28" s="158" t="s">
        <v>3113</v>
      </c>
      <c r="C28" s="36" t="s">
        <v>3114</v>
      </c>
      <c r="D28" s="22"/>
      <c r="E28" s="22"/>
      <c r="F28" s="38"/>
      <c r="G28" s="25" t="str">
        <f t="shared" si="0"/>
        <v/>
      </c>
      <c r="H28" s="41"/>
    </row>
    <row r="29" spans="2:8" x14ac:dyDescent="0.6">
      <c r="B29" s="162"/>
      <c r="C29" s="1"/>
      <c r="D29" s="22"/>
      <c r="E29" s="22"/>
      <c r="F29" s="38"/>
      <c r="G29" s="25" t="str">
        <f t="shared" si="0"/>
        <v/>
      </c>
      <c r="H29" s="41"/>
    </row>
    <row r="30" spans="2:8" x14ac:dyDescent="0.6">
      <c r="B30" s="158" t="s">
        <v>3115</v>
      </c>
      <c r="C30" s="36" t="s">
        <v>3116</v>
      </c>
      <c r="D30" s="15" t="s">
        <v>3117</v>
      </c>
      <c r="E30" s="22"/>
      <c r="F30" s="38"/>
      <c r="G30" s="25">
        <f t="shared" si="0"/>
        <v>0</v>
      </c>
      <c r="H30" s="41"/>
    </row>
    <row r="31" spans="2:8" x14ac:dyDescent="0.6">
      <c r="B31" s="162"/>
      <c r="C31" s="1"/>
      <c r="D31" s="22"/>
      <c r="E31" s="22"/>
      <c r="F31" s="38"/>
      <c r="G31" s="25" t="str">
        <f t="shared" si="0"/>
        <v/>
      </c>
      <c r="H31" s="41"/>
    </row>
    <row r="32" spans="2:8" x14ac:dyDescent="0.6">
      <c r="B32" s="158" t="s">
        <v>3118</v>
      </c>
      <c r="C32" s="36" t="s">
        <v>3119</v>
      </c>
      <c r="D32" s="15" t="s">
        <v>3117</v>
      </c>
      <c r="E32" s="22"/>
      <c r="F32" s="38"/>
      <c r="G32" s="25">
        <f t="shared" si="0"/>
        <v>0</v>
      </c>
      <c r="H32" s="41"/>
    </row>
    <row r="33" spans="2:8" x14ac:dyDescent="0.6">
      <c r="B33" s="50"/>
      <c r="D33" s="22"/>
      <c r="E33" s="22"/>
      <c r="F33" s="38"/>
      <c r="G33" s="25" t="str">
        <f t="shared" si="0"/>
        <v/>
      </c>
      <c r="H33" s="41"/>
    </row>
    <row r="34" spans="2:8" x14ac:dyDescent="0.6">
      <c r="B34" s="50" t="s">
        <v>3120</v>
      </c>
      <c r="C34" s="56" t="s">
        <v>3121</v>
      </c>
      <c r="D34" s="22"/>
      <c r="E34" s="22"/>
      <c r="F34" s="38"/>
      <c r="G34" s="25" t="str">
        <f t="shared" si="0"/>
        <v/>
      </c>
      <c r="H34" s="41"/>
    </row>
    <row r="35" spans="2:8" x14ac:dyDescent="0.6">
      <c r="B35" s="162"/>
      <c r="C35" s="55"/>
      <c r="D35" s="22"/>
      <c r="E35" s="22"/>
      <c r="F35" s="38"/>
      <c r="G35" s="25" t="str">
        <f t="shared" si="0"/>
        <v/>
      </c>
      <c r="H35" s="41"/>
    </row>
    <row r="36" spans="2:8" x14ac:dyDescent="0.6">
      <c r="B36" s="158" t="s">
        <v>3122</v>
      </c>
      <c r="C36" s="56" t="s">
        <v>3123</v>
      </c>
      <c r="D36" s="21" t="s">
        <v>3124</v>
      </c>
      <c r="E36" s="22"/>
      <c r="F36" s="38"/>
      <c r="G36" s="25">
        <f t="shared" si="0"/>
        <v>0</v>
      </c>
      <c r="H36" s="41"/>
    </row>
    <row r="37" spans="2:8" x14ac:dyDescent="0.6">
      <c r="B37" s="162"/>
      <c r="C37" s="55"/>
      <c r="D37" s="22"/>
      <c r="E37" s="22"/>
      <c r="F37" s="38"/>
      <c r="G37" s="25" t="str">
        <f t="shared" si="0"/>
        <v/>
      </c>
      <c r="H37" s="41"/>
    </row>
    <row r="38" spans="2:8" x14ac:dyDescent="0.6">
      <c r="B38" s="50" t="s">
        <v>3125</v>
      </c>
      <c r="C38" s="56" t="s">
        <v>3126</v>
      </c>
      <c r="D38" s="100" t="s">
        <v>3124</v>
      </c>
      <c r="E38" s="22"/>
      <c r="F38" s="38"/>
      <c r="G38" s="25">
        <f t="shared" si="0"/>
        <v>0</v>
      </c>
      <c r="H38" s="41"/>
    </row>
    <row r="39" spans="2:8" x14ac:dyDescent="0.6">
      <c r="B39" s="162"/>
      <c r="C39" s="1"/>
      <c r="D39" s="37"/>
      <c r="E39" s="22"/>
      <c r="F39" s="38"/>
      <c r="G39" s="25" t="str">
        <f t="shared" si="0"/>
        <v/>
      </c>
      <c r="H39" s="41"/>
    </row>
    <row r="40" spans="2:8" ht="26" x14ac:dyDescent="0.6">
      <c r="B40" s="162" t="s">
        <v>3127</v>
      </c>
      <c r="C40" s="54" t="s">
        <v>3128</v>
      </c>
      <c r="D40" s="21" t="s">
        <v>90</v>
      </c>
      <c r="E40" s="22"/>
      <c r="F40" s="38"/>
      <c r="G40" s="25">
        <f t="shared" si="0"/>
        <v>0</v>
      </c>
      <c r="H40" s="41"/>
    </row>
    <row r="41" spans="2:8" x14ac:dyDescent="0.6">
      <c r="B41" s="162"/>
      <c r="D41" s="22"/>
      <c r="E41" s="22"/>
      <c r="F41" s="38"/>
      <c r="G41" s="25" t="str">
        <f t="shared" ref="G41:G60" si="1">IF(D41="","",E41*F41)</f>
        <v/>
      </c>
      <c r="H41" s="41"/>
    </row>
    <row r="42" spans="2:8" x14ac:dyDescent="0.6">
      <c r="B42" s="162" t="s">
        <v>3129</v>
      </c>
      <c r="C42" s="56" t="s">
        <v>3130</v>
      </c>
      <c r="D42" s="22"/>
      <c r="E42" s="22"/>
      <c r="F42" s="38"/>
      <c r="G42" s="25" t="str">
        <f t="shared" si="1"/>
        <v/>
      </c>
      <c r="H42" s="41"/>
    </row>
    <row r="43" spans="2:8" x14ac:dyDescent="0.6">
      <c r="B43" s="162"/>
      <c r="C43" s="55"/>
      <c r="D43" s="22"/>
      <c r="E43" s="22"/>
      <c r="F43" s="38"/>
      <c r="G43" s="25" t="str">
        <f t="shared" si="1"/>
        <v/>
      </c>
      <c r="H43" s="41"/>
    </row>
    <row r="44" spans="2:8" x14ac:dyDescent="0.6">
      <c r="B44" s="158" t="s">
        <v>3131</v>
      </c>
      <c r="C44" s="35" t="s">
        <v>3132</v>
      </c>
      <c r="D44" s="21" t="s">
        <v>517</v>
      </c>
      <c r="E44" s="22"/>
      <c r="F44" s="38"/>
      <c r="G44" s="25">
        <f t="shared" si="1"/>
        <v>0</v>
      </c>
      <c r="H44" s="41"/>
    </row>
    <row r="45" spans="2:8" x14ac:dyDescent="0.6">
      <c r="B45" s="162"/>
      <c r="C45" s="55"/>
      <c r="D45" s="22"/>
      <c r="E45" s="22"/>
      <c r="F45" s="38"/>
      <c r="G45" s="25" t="str">
        <f t="shared" si="1"/>
        <v/>
      </c>
      <c r="H45" s="41"/>
    </row>
    <row r="46" spans="2:8" x14ac:dyDescent="0.6">
      <c r="B46" s="50" t="s">
        <v>3133</v>
      </c>
      <c r="C46" s="56" t="s">
        <v>3134</v>
      </c>
      <c r="D46" s="21" t="s">
        <v>90</v>
      </c>
      <c r="E46" s="22"/>
      <c r="F46" s="38"/>
      <c r="G46" s="25">
        <f t="shared" si="1"/>
        <v>0</v>
      </c>
      <c r="H46" s="41"/>
    </row>
    <row r="47" spans="2:8" x14ac:dyDescent="0.6">
      <c r="B47" s="162"/>
      <c r="D47" s="22"/>
      <c r="E47" s="22"/>
      <c r="F47" s="38"/>
      <c r="G47" s="25" t="str">
        <f t="shared" si="1"/>
        <v/>
      </c>
      <c r="H47" s="41"/>
    </row>
    <row r="48" spans="2:8" ht="39" x14ac:dyDescent="0.6">
      <c r="B48" s="162" t="s">
        <v>3135</v>
      </c>
      <c r="C48" s="54" t="s">
        <v>3136</v>
      </c>
      <c r="D48" s="21" t="s">
        <v>517</v>
      </c>
      <c r="E48" s="22"/>
      <c r="F48" s="38"/>
      <c r="G48" s="25">
        <f t="shared" si="1"/>
        <v>0</v>
      </c>
      <c r="H48" s="41"/>
    </row>
    <row r="49" spans="2:8" x14ac:dyDescent="0.6">
      <c r="B49" s="162"/>
      <c r="D49" s="22"/>
      <c r="E49" s="22"/>
      <c r="F49" s="38"/>
      <c r="G49" s="25" t="str">
        <f t="shared" si="1"/>
        <v/>
      </c>
      <c r="H49" s="41"/>
    </row>
    <row r="50" spans="2:8" ht="26" x14ac:dyDescent="0.6">
      <c r="B50" s="50" t="s">
        <v>3137</v>
      </c>
      <c r="C50" s="56" t="s">
        <v>3138</v>
      </c>
      <c r="D50" s="66" t="s">
        <v>90</v>
      </c>
      <c r="E50" s="22"/>
      <c r="F50" s="38"/>
      <c r="G50" s="25">
        <f t="shared" si="1"/>
        <v>0</v>
      </c>
      <c r="H50" s="41"/>
    </row>
    <row r="51" spans="2:8" x14ac:dyDescent="0.6">
      <c r="B51" s="162"/>
      <c r="C51" s="55"/>
      <c r="D51" s="22"/>
      <c r="E51" s="22"/>
      <c r="F51" s="38"/>
      <c r="G51" s="25" t="str">
        <f t="shared" si="1"/>
        <v/>
      </c>
      <c r="H51" s="41"/>
    </row>
    <row r="52" spans="2:8" ht="26" x14ac:dyDescent="0.6">
      <c r="B52" s="162" t="s">
        <v>3139</v>
      </c>
      <c r="C52" s="56" t="s">
        <v>3140</v>
      </c>
      <c r="D52" s="66" t="s">
        <v>90</v>
      </c>
      <c r="E52" s="22"/>
      <c r="F52" s="38"/>
      <c r="G52" s="25">
        <f t="shared" si="1"/>
        <v>0</v>
      </c>
      <c r="H52" s="41"/>
    </row>
    <row r="53" spans="2:8" x14ac:dyDescent="0.6">
      <c r="B53" s="162"/>
      <c r="D53" s="22"/>
      <c r="E53" s="22"/>
      <c r="F53" s="38"/>
      <c r="G53" s="25" t="str">
        <f t="shared" si="1"/>
        <v/>
      </c>
      <c r="H53" s="41"/>
    </row>
    <row r="54" spans="2:8" x14ac:dyDescent="0.6">
      <c r="B54" s="162" t="s">
        <v>3141</v>
      </c>
      <c r="C54" s="35" t="s">
        <v>3142</v>
      </c>
      <c r="D54" s="66" t="s">
        <v>90</v>
      </c>
      <c r="E54" s="22"/>
      <c r="F54" s="38"/>
      <c r="G54" s="25">
        <f t="shared" si="1"/>
        <v>0</v>
      </c>
      <c r="H54" s="41"/>
    </row>
    <row r="55" spans="2:8" x14ac:dyDescent="0.6">
      <c r="B55" s="162"/>
      <c r="D55" s="22"/>
      <c r="E55" s="22"/>
      <c r="F55" s="38"/>
      <c r="G55" s="25" t="str">
        <f t="shared" si="1"/>
        <v/>
      </c>
      <c r="H55" s="41"/>
    </row>
    <row r="56" spans="2:8" x14ac:dyDescent="0.6">
      <c r="B56" s="162" t="s">
        <v>3143</v>
      </c>
      <c r="C56" s="56" t="s">
        <v>3144</v>
      </c>
      <c r="D56" s="66" t="s">
        <v>90</v>
      </c>
      <c r="E56" s="22"/>
      <c r="F56" s="38"/>
      <c r="G56" s="25">
        <f t="shared" si="1"/>
        <v>0</v>
      </c>
      <c r="H56" s="41"/>
    </row>
    <row r="57" spans="2:8" x14ac:dyDescent="0.6">
      <c r="B57" s="162"/>
      <c r="C57" s="55"/>
      <c r="D57" s="66"/>
      <c r="E57" s="22"/>
      <c r="F57" s="38"/>
      <c r="G57" s="25" t="str">
        <f t="shared" si="1"/>
        <v/>
      </c>
      <c r="H57" s="41"/>
    </row>
    <row r="58" spans="2:8" ht="39" x14ac:dyDescent="0.6">
      <c r="B58" s="162" t="s">
        <v>3145</v>
      </c>
      <c r="C58" s="56" t="s">
        <v>3146</v>
      </c>
      <c r="D58" s="66" t="s">
        <v>90</v>
      </c>
      <c r="E58" s="22"/>
      <c r="F58" s="38"/>
      <c r="G58" s="25">
        <f t="shared" si="1"/>
        <v>0</v>
      </c>
      <c r="H58" s="41"/>
    </row>
    <row r="59" spans="2:8" x14ac:dyDescent="0.6">
      <c r="B59" s="162"/>
      <c r="C59" s="55"/>
      <c r="D59" s="22"/>
      <c r="E59" s="22"/>
      <c r="F59" s="38"/>
      <c r="G59" s="25" t="str">
        <f t="shared" si="1"/>
        <v/>
      </c>
      <c r="H59" s="41"/>
    </row>
    <row r="60" spans="2:8" ht="39" x14ac:dyDescent="0.6">
      <c r="B60" s="158" t="s">
        <v>3147</v>
      </c>
      <c r="C60" s="56" t="s">
        <v>3148</v>
      </c>
      <c r="D60" s="66" t="s">
        <v>90</v>
      </c>
      <c r="E60" s="22"/>
      <c r="F60" s="38"/>
      <c r="G60" s="25">
        <f t="shared" si="1"/>
        <v>0</v>
      </c>
      <c r="H60" s="41"/>
    </row>
    <row r="61" spans="2:8" x14ac:dyDescent="0.6">
      <c r="B61" s="158"/>
      <c r="C61" s="56"/>
      <c r="D61" s="66"/>
      <c r="E61" s="22"/>
      <c r="F61" s="38"/>
      <c r="G61" s="25"/>
      <c r="H61" s="41"/>
    </row>
    <row r="62" spans="2:8" x14ac:dyDescent="0.6">
      <c r="B62" s="158"/>
      <c r="C62" s="56"/>
      <c r="D62" s="66"/>
      <c r="E62" s="22"/>
      <c r="F62" s="38"/>
      <c r="G62" s="25"/>
      <c r="H62" s="41"/>
    </row>
    <row r="63" spans="2:8" x14ac:dyDescent="0.6">
      <c r="B63" s="158"/>
      <c r="C63" s="56"/>
      <c r="D63" s="66"/>
      <c r="E63" s="22"/>
      <c r="F63" s="38"/>
      <c r="G63" s="25"/>
      <c r="H63" s="41"/>
    </row>
    <row r="64" spans="2:8" x14ac:dyDescent="0.6">
      <c r="B64" s="158"/>
      <c r="C64" s="56"/>
      <c r="D64" s="66"/>
      <c r="E64" s="22"/>
      <c r="F64" s="38"/>
      <c r="G64" s="25"/>
      <c r="H64" s="41"/>
    </row>
    <row r="65" spans="2:8" x14ac:dyDescent="0.6">
      <c r="B65" s="158"/>
      <c r="C65" s="56"/>
      <c r="D65" s="66"/>
      <c r="E65" s="22"/>
      <c r="F65" s="38"/>
      <c r="G65" s="25"/>
      <c r="H65" s="41"/>
    </row>
    <row r="66" spans="2:8" s="28" customFormat="1" ht="24.75" customHeight="1" x14ac:dyDescent="0.6">
      <c r="B66" s="93" t="str">
        <f>$B$10</f>
        <v>C12.2</v>
      </c>
      <c r="C66" s="30" t="s">
        <v>173</v>
      </c>
      <c r="D66" s="31"/>
      <c r="E66" s="32"/>
      <c r="F66" s="31"/>
      <c r="G66" s="33">
        <f>SUM(G9:G65)</f>
        <v>0</v>
      </c>
      <c r="H66" s="34"/>
    </row>
  </sheetData>
  <mergeCells count="4">
    <mergeCell ref="E1:G1"/>
    <mergeCell ref="B5:F7"/>
    <mergeCell ref="G4:G7"/>
    <mergeCell ref="B4:F4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ZNT 4198/17T Standard Quotation Document Ver. 2019-09-02&amp;R&amp;"Arial,Bold"_____________________
C&amp;P   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60"/>
  <dimension ref="A1:H215"/>
  <sheetViews>
    <sheetView view="pageBreakPreview" topLeftCell="A128" zoomScaleNormal="125" zoomScaleSheetLayoutView="100" zoomScalePageLayoutView="125" workbookViewId="0">
      <selection activeCell="E28" sqref="E1:E1048576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8" x14ac:dyDescent="0.6">
      <c r="B1" s="400" t="str">
        <f>Client1</f>
        <v>Province of KwaZulu-Natal</v>
      </c>
      <c r="C1" s="400"/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401" t="str">
        <f>Client2</f>
        <v>Department of Transport</v>
      </c>
      <c r="C2" s="401"/>
    </row>
    <row r="3" spans="2:8" x14ac:dyDescent="0.6">
      <c r="B3" s="82"/>
      <c r="C3" s="82"/>
      <c r="D3" s="83"/>
      <c r="E3" s="83"/>
      <c r="F3" s="84"/>
      <c r="G3" s="102"/>
    </row>
    <row r="4" spans="2:8" x14ac:dyDescent="0.6">
      <c r="B4" s="376" t="s">
        <v>8</v>
      </c>
      <c r="C4" s="377"/>
      <c r="D4" s="377"/>
      <c r="E4" s="377"/>
      <c r="F4" s="377"/>
      <c r="G4" s="373" t="str">
        <f>"CHAPTER "&amp;B10</f>
        <v>CHAPTER C12.3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8" ht="12.75" customHeight="1" x14ac:dyDescent="0.6">
      <c r="B6" s="369"/>
      <c r="C6" s="370"/>
      <c r="D6" s="370"/>
      <c r="E6" s="370"/>
      <c r="F6" s="370"/>
      <c r="G6" s="374"/>
      <c r="H6" s="8"/>
    </row>
    <row r="7" spans="2:8" ht="7.5" customHeight="1" x14ac:dyDescent="0.6">
      <c r="B7" s="371"/>
      <c r="C7" s="372"/>
      <c r="D7" s="372"/>
      <c r="E7" s="372"/>
      <c r="F7" s="372"/>
      <c r="G7" s="375"/>
      <c r="H7" s="8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161"/>
      <c r="C9" s="55"/>
      <c r="D9" s="89"/>
      <c r="E9" s="15"/>
      <c r="F9" s="16"/>
      <c r="G9" s="17" t="str">
        <f t="shared" ref="G9:G40" si="0">IF(D9="","",E9*F9)</f>
        <v/>
      </c>
      <c r="H9" s="18"/>
    </row>
    <row r="10" spans="2:8" x14ac:dyDescent="0.6">
      <c r="B10" s="77" t="s">
        <v>3149</v>
      </c>
      <c r="C10" s="7" t="s">
        <v>3150</v>
      </c>
      <c r="D10" s="15"/>
      <c r="E10" s="15"/>
      <c r="F10" s="16"/>
      <c r="G10" s="17" t="str">
        <f t="shared" si="0"/>
        <v/>
      </c>
      <c r="H10" s="18"/>
    </row>
    <row r="11" spans="2:8" x14ac:dyDescent="0.6">
      <c r="B11" s="50"/>
      <c r="C11" s="55"/>
      <c r="D11" s="15"/>
      <c r="E11" s="15"/>
      <c r="F11" s="16"/>
      <c r="G11" s="17" t="str">
        <f t="shared" si="0"/>
        <v/>
      </c>
      <c r="H11" s="18"/>
    </row>
    <row r="12" spans="2:8" x14ac:dyDescent="0.6">
      <c r="B12" s="158" t="s">
        <v>3151</v>
      </c>
      <c r="C12" s="36" t="s">
        <v>3152</v>
      </c>
      <c r="D12" s="66" t="s">
        <v>28</v>
      </c>
      <c r="E12" s="22"/>
      <c r="F12" s="40"/>
      <c r="G12" s="17">
        <f t="shared" si="0"/>
        <v>0</v>
      </c>
      <c r="H12" s="41"/>
    </row>
    <row r="13" spans="2:8" x14ac:dyDescent="0.6">
      <c r="B13" s="157"/>
      <c r="D13" s="22"/>
      <c r="E13" s="22"/>
      <c r="F13" s="40"/>
      <c r="G13" s="17" t="str">
        <f t="shared" si="0"/>
        <v/>
      </c>
      <c r="H13" s="41"/>
    </row>
    <row r="14" spans="2:8" x14ac:dyDescent="0.6">
      <c r="B14" s="158" t="s">
        <v>3153</v>
      </c>
      <c r="C14" s="36" t="s">
        <v>3154</v>
      </c>
      <c r="D14" s="66" t="s">
        <v>28</v>
      </c>
      <c r="E14" s="22"/>
      <c r="F14" s="40"/>
      <c r="G14" s="17">
        <f t="shared" si="0"/>
        <v>0</v>
      </c>
      <c r="H14" s="41"/>
    </row>
    <row r="15" spans="2:8" x14ac:dyDescent="0.6">
      <c r="B15" s="157"/>
      <c r="D15" s="22"/>
      <c r="E15" s="22"/>
      <c r="F15" s="40"/>
      <c r="G15" s="17" t="str">
        <f t="shared" si="0"/>
        <v/>
      </c>
      <c r="H15" s="41"/>
    </row>
    <row r="16" spans="2:8" x14ac:dyDescent="0.6">
      <c r="B16" s="158" t="s">
        <v>3155</v>
      </c>
      <c r="C16" s="36" t="s">
        <v>3156</v>
      </c>
      <c r="D16" s="66" t="s">
        <v>28</v>
      </c>
      <c r="E16" s="23"/>
      <c r="F16" s="24"/>
      <c r="G16" s="17">
        <f t="shared" si="0"/>
        <v>0</v>
      </c>
      <c r="H16" s="42"/>
    </row>
    <row r="17" spans="2:8" x14ac:dyDescent="0.6">
      <c r="B17" s="157"/>
      <c r="D17" s="22"/>
      <c r="E17" s="23"/>
      <c r="F17" s="24"/>
      <c r="G17" s="17" t="str">
        <f t="shared" si="0"/>
        <v/>
      </c>
      <c r="H17" s="42"/>
    </row>
    <row r="18" spans="2:8" x14ac:dyDescent="0.6">
      <c r="B18" s="158" t="s">
        <v>3157</v>
      </c>
      <c r="C18" s="36" t="s">
        <v>3158</v>
      </c>
      <c r="D18" s="66" t="s">
        <v>28</v>
      </c>
      <c r="E18" s="23"/>
      <c r="F18" s="24"/>
      <c r="G18" s="17">
        <f t="shared" si="0"/>
        <v>0</v>
      </c>
      <c r="H18" s="42"/>
    </row>
    <row r="19" spans="2:8" x14ac:dyDescent="0.6">
      <c r="B19" s="157"/>
      <c r="D19" s="22"/>
      <c r="E19" s="23"/>
      <c r="F19" s="40"/>
      <c r="G19" s="17" t="str">
        <f t="shared" si="0"/>
        <v/>
      </c>
      <c r="H19" s="41"/>
    </row>
    <row r="20" spans="2:8" x14ac:dyDescent="0.6">
      <c r="B20" s="158" t="s">
        <v>3159</v>
      </c>
      <c r="C20" s="36" t="s">
        <v>3160</v>
      </c>
      <c r="D20" s="66" t="s">
        <v>28</v>
      </c>
      <c r="E20" s="23"/>
      <c r="F20" s="43"/>
      <c r="G20" s="17">
        <f t="shared" si="0"/>
        <v>0</v>
      </c>
      <c r="H20" s="41"/>
    </row>
    <row r="21" spans="2:8" x14ac:dyDescent="0.6">
      <c r="B21" s="157"/>
      <c r="D21" s="22"/>
      <c r="E21" s="23"/>
      <c r="F21" s="40"/>
      <c r="G21" s="17" t="str">
        <f t="shared" si="0"/>
        <v/>
      </c>
      <c r="H21" s="44"/>
    </row>
    <row r="22" spans="2:8" x14ac:dyDescent="0.6">
      <c r="B22" s="158" t="s">
        <v>3161</v>
      </c>
      <c r="C22" s="36" t="s">
        <v>3162</v>
      </c>
      <c r="D22" s="66" t="s">
        <v>28</v>
      </c>
      <c r="E22" s="23"/>
      <c r="F22" s="45"/>
      <c r="G22" s="17">
        <f t="shared" si="0"/>
        <v>0</v>
      </c>
    </row>
    <row r="23" spans="2:8" x14ac:dyDescent="0.6">
      <c r="B23" s="157"/>
      <c r="D23" s="22"/>
      <c r="E23" s="23"/>
      <c r="F23" s="45"/>
      <c r="G23" s="17" t="str">
        <f t="shared" si="0"/>
        <v/>
      </c>
    </row>
    <row r="24" spans="2:8" x14ac:dyDescent="0.6">
      <c r="B24" s="158" t="s">
        <v>3163</v>
      </c>
      <c r="C24" s="36" t="s">
        <v>3164</v>
      </c>
      <c r="D24" s="66" t="s">
        <v>28</v>
      </c>
      <c r="E24" s="23"/>
      <c r="F24" s="38"/>
      <c r="G24" s="17">
        <f t="shared" si="0"/>
        <v>0</v>
      </c>
    </row>
    <row r="25" spans="2:8" x14ac:dyDescent="0.6">
      <c r="B25" s="157"/>
      <c r="D25" s="22"/>
      <c r="E25" s="23"/>
      <c r="F25" s="45"/>
      <c r="G25" s="17" t="str">
        <f t="shared" si="0"/>
        <v/>
      </c>
    </row>
    <row r="26" spans="2:8" x14ac:dyDescent="0.6">
      <c r="B26" s="158" t="s">
        <v>3165</v>
      </c>
      <c r="C26" s="36" t="s">
        <v>3166</v>
      </c>
      <c r="D26" s="66" t="s">
        <v>28</v>
      </c>
      <c r="E26" s="23"/>
      <c r="F26" s="43"/>
      <c r="G26" s="17">
        <f t="shared" si="0"/>
        <v>0</v>
      </c>
    </row>
    <row r="27" spans="2:8" x14ac:dyDescent="0.6">
      <c r="B27" s="157"/>
      <c r="D27" s="22"/>
      <c r="E27" s="23"/>
      <c r="F27" s="45"/>
      <c r="G27" s="17" t="str">
        <f t="shared" si="0"/>
        <v/>
      </c>
    </row>
    <row r="28" spans="2:8" ht="24" customHeight="1" x14ac:dyDescent="0.6">
      <c r="B28" s="158" t="s">
        <v>3167</v>
      </c>
      <c r="C28" s="36" t="s">
        <v>3168</v>
      </c>
      <c r="D28" s="66" t="s">
        <v>28</v>
      </c>
      <c r="E28" s="23"/>
      <c r="F28" s="40"/>
      <c r="G28" s="17">
        <f t="shared" si="0"/>
        <v>0</v>
      </c>
      <c r="H28" s="41"/>
    </row>
    <row r="29" spans="2:8" x14ac:dyDescent="0.6">
      <c r="B29" s="157"/>
      <c r="D29" s="22"/>
      <c r="E29" s="23"/>
      <c r="F29" s="40"/>
      <c r="G29" s="17" t="str">
        <f t="shared" si="0"/>
        <v/>
      </c>
      <c r="H29" s="41"/>
    </row>
    <row r="30" spans="2:8" x14ac:dyDescent="0.6">
      <c r="B30" s="158" t="s">
        <v>3169</v>
      </c>
      <c r="C30" s="36" t="s">
        <v>3170</v>
      </c>
      <c r="D30" s="66" t="s">
        <v>28</v>
      </c>
      <c r="E30" s="23"/>
      <c r="F30" s="38"/>
      <c r="G30" s="17">
        <f t="shared" si="0"/>
        <v>0</v>
      </c>
      <c r="H30" s="42"/>
    </row>
    <row r="31" spans="2:8" x14ac:dyDescent="0.6">
      <c r="B31" s="157"/>
      <c r="D31" s="15"/>
      <c r="E31" s="26"/>
      <c r="F31" s="27"/>
      <c r="G31" s="17" t="str">
        <f t="shared" si="0"/>
        <v/>
      </c>
      <c r="H31" s="18"/>
    </row>
    <row r="32" spans="2:8" s="36" customFormat="1" ht="24.95" customHeight="1" x14ac:dyDescent="0.6">
      <c r="B32" s="158" t="s">
        <v>3171</v>
      </c>
      <c r="C32" s="59" t="s">
        <v>3172</v>
      </c>
      <c r="D32" s="22"/>
      <c r="E32" s="26"/>
      <c r="F32" s="27"/>
      <c r="G32" s="17" t="str">
        <f t="shared" si="0"/>
        <v/>
      </c>
      <c r="H32" s="18"/>
    </row>
    <row r="33" spans="2:8" x14ac:dyDescent="0.6">
      <c r="B33" s="157"/>
      <c r="D33" s="22"/>
      <c r="E33" s="23"/>
      <c r="F33" s="38"/>
      <c r="G33" s="17" t="str">
        <f t="shared" si="0"/>
        <v/>
      </c>
      <c r="H33" s="42"/>
    </row>
    <row r="34" spans="2:8" x14ac:dyDescent="0.6">
      <c r="B34" s="158" t="s">
        <v>3173</v>
      </c>
      <c r="C34" s="36" t="s">
        <v>3154</v>
      </c>
      <c r="D34" s="66" t="s">
        <v>90</v>
      </c>
      <c r="E34" s="23"/>
      <c r="F34" s="38"/>
      <c r="G34" s="17">
        <f t="shared" si="0"/>
        <v>0</v>
      </c>
      <c r="H34" s="42"/>
    </row>
    <row r="35" spans="2:8" x14ac:dyDescent="0.6">
      <c r="B35" s="157"/>
      <c r="D35" s="22"/>
      <c r="E35" s="23"/>
      <c r="F35" s="47"/>
      <c r="G35" s="17" t="str">
        <f t="shared" si="0"/>
        <v/>
      </c>
      <c r="H35" s="41"/>
    </row>
    <row r="36" spans="2:8" x14ac:dyDescent="0.6">
      <c r="B36" s="158" t="s">
        <v>3174</v>
      </c>
      <c r="C36" s="36" t="s">
        <v>3156</v>
      </c>
      <c r="D36" s="66" t="s">
        <v>90</v>
      </c>
      <c r="E36" s="23"/>
      <c r="F36" s="47"/>
      <c r="G36" s="17">
        <f t="shared" si="0"/>
        <v>0</v>
      </c>
      <c r="H36" s="41"/>
    </row>
    <row r="37" spans="2:8" x14ac:dyDescent="0.6">
      <c r="B37" s="157"/>
      <c r="D37" s="22"/>
      <c r="E37" s="23"/>
      <c r="F37" s="43"/>
      <c r="G37" s="17" t="str">
        <f t="shared" si="0"/>
        <v/>
      </c>
      <c r="H37" s="41"/>
    </row>
    <row r="38" spans="2:8" x14ac:dyDescent="0.6">
      <c r="B38" s="158" t="s">
        <v>3175</v>
      </c>
      <c r="C38" s="36" t="s">
        <v>3158</v>
      </c>
      <c r="D38" s="66" t="s">
        <v>90</v>
      </c>
      <c r="E38" s="23"/>
      <c r="F38" s="43"/>
      <c r="G38" s="17">
        <f t="shared" si="0"/>
        <v>0</v>
      </c>
      <c r="H38" s="41"/>
    </row>
    <row r="39" spans="2:8" x14ac:dyDescent="0.6">
      <c r="B39" s="157"/>
      <c r="D39" s="22"/>
      <c r="E39" s="22"/>
      <c r="F39" s="40"/>
      <c r="G39" s="17" t="str">
        <f t="shared" si="0"/>
        <v/>
      </c>
      <c r="H39" s="41"/>
    </row>
    <row r="40" spans="2:8" x14ac:dyDescent="0.6">
      <c r="B40" s="158" t="s">
        <v>3176</v>
      </c>
      <c r="C40" s="36" t="s">
        <v>3160</v>
      </c>
      <c r="D40" s="66" t="s">
        <v>90</v>
      </c>
      <c r="E40" s="22"/>
      <c r="F40" s="40"/>
      <c r="G40" s="17">
        <f t="shared" si="0"/>
        <v>0</v>
      </c>
      <c r="H40" s="41"/>
    </row>
    <row r="41" spans="2:8" x14ac:dyDescent="0.6">
      <c r="B41" s="157"/>
      <c r="D41" s="22"/>
      <c r="E41" s="22"/>
      <c r="F41" s="38"/>
      <c r="G41" s="17" t="str">
        <f t="shared" ref="G41:G72" si="1">IF(D41="","",E41*F41)</f>
        <v/>
      </c>
      <c r="H41" s="41"/>
    </row>
    <row r="42" spans="2:8" x14ac:dyDescent="0.6">
      <c r="B42" s="158" t="s">
        <v>3177</v>
      </c>
      <c r="C42" s="36" t="s">
        <v>3162</v>
      </c>
      <c r="D42" s="66" t="s">
        <v>90</v>
      </c>
      <c r="E42" s="22"/>
      <c r="F42" s="38"/>
      <c r="G42" s="17">
        <f t="shared" si="1"/>
        <v>0</v>
      </c>
      <c r="H42" s="41"/>
    </row>
    <row r="43" spans="2:8" x14ac:dyDescent="0.6">
      <c r="B43" s="157"/>
      <c r="D43" s="22"/>
      <c r="E43" s="22"/>
      <c r="F43" s="38"/>
      <c r="G43" s="17" t="str">
        <f t="shared" si="1"/>
        <v/>
      </c>
      <c r="H43" s="41"/>
    </row>
    <row r="44" spans="2:8" x14ac:dyDescent="0.6">
      <c r="B44" s="158" t="s">
        <v>3178</v>
      </c>
      <c r="C44" s="36" t="s">
        <v>3164</v>
      </c>
      <c r="D44" s="66" t="s">
        <v>90</v>
      </c>
      <c r="E44" s="22"/>
      <c r="F44" s="38"/>
      <c r="G44" s="17">
        <f t="shared" si="1"/>
        <v>0</v>
      </c>
      <c r="H44" s="41"/>
    </row>
    <row r="45" spans="2:8" x14ac:dyDescent="0.6">
      <c r="B45" s="157"/>
      <c r="D45" s="22"/>
      <c r="E45" s="22"/>
      <c r="F45" s="38"/>
      <c r="G45" s="17" t="str">
        <f t="shared" si="1"/>
        <v/>
      </c>
      <c r="H45" s="41"/>
    </row>
    <row r="46" spans="2:8" x14ac:dyDescent="0.6">
      <c r="B46" s="158" t="s">
        <v>3179</v>
      </c>
      <c r="C46" s="36" t="s">
        <v>3166</v>
      </c>
      <c r="D46" s="66" t="s">
        <v>90</v>
      </c>
      <c r="E46" s="22"/>
      <c r="F46" s="38"/>
      <c r="G46" s="17">
        <f t="shared" si="1"/>
        <v>0</v>
      </c>
      <c r="H46" s="41"/>
    </row>
    <row r="47" spans="2:8" x14ac:dyDescent="0.6">
      <c r="B47" s="157"/>
      <c r="D47" s="22"/>
      <c r="E47" s="22"/>
      <c r="F47" s="38"/>
      <c r="G47" s="17" t="str">
        <f t="shared" si="1"/>
        <v/>
      </c>
      <c r="H47" s="41"/>
    </row>
    <row r="48" spans="2:8" x14ac:dyDescent="0.6">
      <c r="B48" s="158" t="s">
        <v>3180</v>
      </c>
      <c r="C48" s="36" t="s">
        <v>3168</v>
      </c>
      <c r="D48" s="66" t="s">
        <v>90</v>
      </c>
      <c r="E48" s="22"/>
      <c r="F48" s="38"/>
      <c r="G48" s="17">
        <f t="shared" si="1"/>
        <v>0</v>
      </c>
      <c r="H48" s="41"/>
    </row>
    <row r="49" spans="1:8" x14ac:dyDescent="0.6">
      <c r="B49" s="157"/>
      <c r="D49" s="22"/>
      <c r="E49" s="22"/>
      <c r="F49" s="48"/>
      <c r="G49" s="17" t="str">
        <f t="shared" si="1"/>
        <v/>
      </c>
      <c r="H49" s="41"/>
    </row>
    <row r="50" spans="1:8" x14ac:dyDescent="0.6">
      <c r="B50" s="158" t="s">
        <v>3181</v>
      </c>
      <c r="C50" s="36" t="s">
        <v>3182</v>
      </c>
      <c r="D50" s="66" t="s">
        <v>90</v>
      </c>
      <c r="E50" s="22"/>
      <c r="F50" s="48"/>
      <c r="G50" s="17">
        <f t="shared" si="1"/>
        <v>0</v>
      </c>
      <c r="H50" s="41"/>
    </row>
    <row r="51" spans="1:8" x14ac:dyDescent="0.6">
      <c r="B51" s="157"/>
      <c r="C51" s="55"/>
      <c r="D51" s="22"/>
      <c r="E51" s="22"/>
      <c r="F51" s="38"/>
      <c r="G51" s="17" t="str">
        <f t="shared" si="1"/>
        <v/>
      </c>
      <c r="H51" s="41"/>
    </row>
    <row r="52" spans="1:8" x14ac:dyDescent="0.6">
      <c r="A52" s="28"/>
      <c r="B52" s="158" t="s">
        <v>3183</v>
      </c>
      <c r="C52" s="36" t="s">
        <v>3184</v>
      </c>
      <c r="D52" s="66" t="s">
        <v>90</v>
      </c>
      <c r="E52" s="22"/>
      <c r="F52" s="38"/>
      <c r="G52" s="17">
        <f t="shared" si="1"/>
        <v>0</v>
      </c>
      <c r="H52" s="41"/>
    </row>
    <row r="53" spans="1:8" x14ac:dyDescent="0.6">
      <c r="B53" s="157"/>
      <c r="D53" s="22"/>
      <c r="E53" s="22"/>
      <c r="F53" s="38"/>
      <c r="G53" s="17" t="str">
        <f t="shared" si="1"/>
        <v/>
      </c>
      <c r="H53" s="41"/>
    </row>
    <row r="54" spans="1:8" x14ac:dyDescent="0.6">
      <c r="B54" s="158" t="s">
        <v>3185</v>
      </c>
      <c r="C54" s="36" t="s">
        <v>3186</v>
      </c>
      <c r="D54" s="22"/>
      <c r="E54" s="22"/>
      <c r="F54" s="38"/>
      <c r="G54" s="17" t="str">
        <f t="shared" si="1"/>
        <v/>
      </c>
      <c r="H54" s="41"/>
    </row>
    <row r="55" spans="1:8" x14ac:dyDescent="0.6">
      <c r="B55" s="157"/>
      <c r="D55" s="22"/>
      <c r="E55" s="22"/>
      <c r="F55" s="38"/>
      <c r="G55" s="17" t="str">
        <f t="shared" si="1"/>
        <v/>
      </c>
      <c r="H55" s="41"/>
    </row>
    <row r="56" spans="1:8" x14ac:dyDescent="0.6">
      <c r="B56" s="158" t="s">
        <v>3187</v>
      </c>
      <c r="C56" s="36" t="s">
        <v>3188</v>
      </c>
      <c r="D56" s="66" t="s">
        <v>56</v>
      </c>
      <c r="E56" s="22"/>
      <c r="F56" s="38"/>
      <c r="G56" s="17">
        <f t="shared" si="1"/>
        <v>0</v>
      </c>
      <c r="H56" s="41"/>
    </row>
    <row r="57" spans="1:8" x14ac:dyDescent="0.6">
      <c r="B57" s="157"/>
      <c r="D57" s="37"/>
      <c r="E57" s="37"/>
      <c r="F57" s="38"/>
      <c r="G57" s="17" t="str">
        <f t="shared" si="1"/>
        <v/>
      </c>
    </row>
    <row r="58" spans="1:8" x14ac:dyDescent="0.6">
      <c r="B58" s="158" t="s">
        <v>3189</v>
      </c>
      <c r="C58" s="36" t="s">
        <v>3190</v>
      </c>
      <c r="D58" s="66" t="s">
        <v>56</v>
      </c>
      <c r="E58" s="22"/>
      <c r="F58" s="38"/>
      <c r="G58" s="17">
        <f t="shared" si="1"/>
        <v>0</v>
      </c>
      <c r="H58" s="41"/>
    </row>
    <row r="59" spans="1:8" x14ac:dyDescent="0.6">
      <c r="B59" s="157"/>
      <c r="D59" s="22"/>
      <c r="E59" s="37"/>
      <c r="F59" s="38"/>
      <c r="G59" s="17" t="str">
        <f t="shared" si="1"/>
        <v/>
      </c>
      <c r="H59" s="49"/>
    </row>
    <row r="60" spans="1:8" x14ac:dyDescent="0.6">
      <c r="B60" s="158" t="s">
        <v>3191</v>
      </c>
      <c r="C60" s="36" t="s">
        <v>3192</v>
      </c>
      <c r="D60" s="66" t="s">
        <v>56</v>
      </c>
      <c r="E60" s="37"/>
      <c r="F60" s="38"/>
      <c r="G60" s="17">
        <f t="shared" si="1"/>
        <v>0</v>
      </c>
    </row>
    <row r="61" spans="1:8" x14ac:dyDescent="0.6">
      <c r="B61" s="157"/>
      <c r="D61" s="22"/>
      <c r="E61" s="22"/>
      <c r="F61" s="38"/>
      <c r="G61" s="17" t="str">
        <f t="shared" si="1"/>
        <v/>
      </c>
      <c r="H61" s="41"/>
    </row>
    <row r="62" spans="1:8" x14ac:dyDescent="0.6">
      <c r="B62" s="158" t="s">
        <v>3193</v>
      </c>
      <c r="C62" s="36" t="s">
        <v>3194</v>
      </c>
      <c r="D62" s="22"/>
      <c r="E62" s="22"/>
      <c r="F62" s="38"/>
      <c r="G62" s="17" t="str">
        <f t="shared" si="1"/>
        <v/>
      </c>
      <c r="H62" s="41"/>
    </row>
    <row r="63" spans="1:8" x14ac:dyDescent="0.6">
      <c r="B63" s="157"/>
      <c r="D63" s="22"/>
      <c r="E63" s="22"/>
      <c r="F63" s="38"/>
      <c r="G63" s="17" t="str">
        <f t="shared" si="1"/>
        <v/>
      </c>
      <c r="H63" s="41"/>
    </row>
    <row r="64" spans="1:8" x14ac:dyDescent="0.6">
      <c r="B64" s="158" t="s">
        <v>3195</v>
      </c>
      <c r="C64" s="36" t="s">
        <v>2472</v>
      </c>
      <c r="D64" s="66" t="s">
        <v>56</v>
      </c>
      <c r="E64" s="22"/>
      <c r="F64" s="38"/>
      <c r="G64" s="17">
        <f t="shared" si="1"/>
        <v>0</v>
      </c>
      <c r="H64" s="41"/>
    </row>
    <row r="65" spans="2:8" x14ac:dyDescent="0.6">
      <c r="B65" s="157"/>
      <c r="C65" s="55"/>
      <c r="D65" s="22"/>
      <c r="E65" s="22"/>
      <c r="F65" s="38"/>
      <c r="G65" s="17" t="str">
        <f t="shared" si="1"/>
        <v/>
      </c>
      <c r="H65" s="41"/>
    </row>
    <row r="66" spans="2:8" x14ac:dyDescent="0.6">
      <c r="B66" s="158" t="s">
        <v>3196</v>
      </c>
      <c r="C66" s="36" t="s">
        <v>3197</v>
      </c>
      <c r="D66" s="66" t="s">
        <v>56</v>
      </c>
      <c r="E66" s="22"/>
      <c r="F66" s="38"/>
      <c r="G66" s="17">
        <f t="shared" si="1"/>
        <v>0</v>
      </c>
      <c r="H66" s="41"/>
    </row>
    <row r="67" spans="2:8" x14ac:dyDescent="0.6">
      <c r="B67" s="157"/>
      <c r="C67" s="55"/>
      <c r="D67" s="22"/>
      <c r="E67" s="22"/>
      <c r="F67" s="38"/>
      <c r="G67" s="17" t="str">
        <f t="shared" si="1"/>
        <v/>
      </c>
      <c r="H67" s="41"/>
    </row>
    <row r="68" spans="2:8" x14ac:dyDescent="0.6">
      <c r="B68" s="158" t="s">
        <v>3198</v>
      </c>
      <c r="C68" s="36" t="s">
        <v>3199</v>
      </c>
      <c r="D68" s="66" t="s">
        <v>56</v>
      </c>
      <c r="E68" s="22"/>
      <c r="F68" s="38"/>
      <c r="G68" s="17">
        <f t="shared" si="1"/>
        <v>0</v>
      </c>
      <c r="H68" s="41"/>
    </row>
    <row r="69" spans="2:8" x14ac:dyDescent="0.6">
      <c r="B69" s="157"/>
      <c r="D69" s="22"/>
      <c r="E69" s="22"/>
      <c r="F69" s="38"/>
      <c r="G69" s="17" t="str">
        <f t="shared" si="1"/>
        <v/>
      </c>
      <c r="H69" s="41"/>
    </row>
    <row r="70" spans="2:8" ht="24.75" customHeight="1" x14ac:dyDescent="0.6">
      <c r="B70" s="158" t="s">
        <v>3200</v>
      </c>
      <c r="C70" s="59" t="s">
        <v>3201</v>
      </c>
      <c r="D70" s="66" t="s">
        <v>62</v>
      </c>
      <c r="E70" s="22"/>
      <c r="F70" s="38"/>
      <c r="G70" s="17">
        <f t="shared" si="1"/>
        <v>0</v>
      </c>
      <c r="H70" s="41"/>
    </row>
    <row r="71" spans="2:8" x14ac:dyDescent="0.6">
      <c r="B71" s="157"/>
      <c r="C71" s="55"/>
      <c r="D71" s="22"/>
      <c r="E71" s="22"/>
      <c r="F71" s="38"/>
      <c r="G71" s="17" t="str">
        <f t="shared" si="1"/>
        <v/>
      </c>
      <c r="H71" s="41"/>
    </row>
    <row r="72" spans="2:8" x14ac:dyDescent="0.6">
      <c r="B72" s="157" t="s">
        <v>3202</v>
      </c>
      <c r="C72" s="35" t="s">
        <v>3203</v>
      </c>
      <c r="D72" s="66" t="s">
        <v>62</v>
      </c>
      <c r="E72" s="22"/>
      <c r="F72" s="38"/>
      <c r="G72" s="17">
        <f t="shared" si="1"/>
        <v>0</v>
      </c>
      <c r="H72" s="41"/>
    </row>
    <row r="73" spans="2:8" x14ac:dyDescent="0.6">
      <c r="B73" s="157"/>
      <c r="D73" s="22"/>
      <c r="E73" s="22"/>
      <c r="F73" s="38"/>
      <c r="G73" s="17" t="str">
        <f t="shared" ref="G73:G74" si="2">IF(D73="","",E73*F73)</f>
        <v/>
      </c>
      <c r="H73" s="41"/>
    </row>
    <row r="74" spans="2:8" ht="26" x14ac:dyDescent="0.6">
      <c r="B74" s="157" t="s">
        <v>3204</v>
      </c>
      <c r="C74" s="56" t="s">
        <v>3205</v>
      </c>
      <c r="D74" s="66" t="s">
        <v>62</v>
      </c>
      <c r="E74" s="22"/>
      <c r="F74" s="38"/>
      <c r="G74" s="17">
        <f t="shared" si="2"/>
        <v>0</v>
      </c>
      <c r="H74" s="41"/>
    </row>
    <row r="75" spans="2:8" x14ac:dyDescent="0.6">
      <c r="B75" s="157"/>
      <c r="D75" s="22"/>
      <c r="E75" s="22"/>
      <c r="F75" s="38"/>
      <c r="G75" s="17"/>
      <c r="H75" s="41"/>
    </row>
    <row r="76" spans="2:8" s="28" customFormat="1" ht="19.5" customHeight="1" x14ac:dyDescent="0.6">
      <c r="B76" s="154" t="str">
        <f>$B$10</f>
        <v>C12.3</v>
      </c>
      <c r="C76" s="30" t="s">
        <v>78</v>
      </c>
      <c r="D76" s="31"/>
      <c r="E76" s="32"/>
      <c r="F76" s="31"/>
      <c r="G76" s="33">
        <f>SUM(G9:G75)</f>
        <v>0</v>
      </c>
      <c r="H76" s="34"/>
    </row>
    <row r="77" spans="2:8" x14ac:dyDescent="0.6">
      <c r="B77" s="367" t="str">
        <f>Client1</f>
        <v>Province of KwaZulu-Natal</v>
      </c>
      <c r="C77" s="367"/>
      <c r="D77" s="367"/>
      <c r="E77" s="365" t="str">
        <f>"Contract No. "&amp;ContractNo</f>
        <v>Contract No. ZNB00904/00000/00/HOD/INF/21/T</v>
      </c>
      <c r="F77" s="365"/>
      <c r="G77" s="365"/>
    </row>
    <row r="78" spans="2:8" x14ac:dyDescent="0.6">
      <c r="B78" s="367" t="str">
        <f>Client2</f>
        <v>Department of Transport</v>
      </c>
      <c r="C78" s="367"/>
      <c r="D78" s="367"/>
      <c r="E78" s="365"/>
      <c r="F78" s="365"/>
      <c r="G78" s="365"/>
    </row>
    <row r="79" spans="2:8" x14ac:dyDescent="0.6">
      <c r="B79" s="368"/>
      <c r="C79" s="368"/>
      <c r="D79" s="368"/>
      <c r="E79" s="366"/>
      <c r="F79" s="366"/>
      <c r="G79" s="366"/>
    </row>
    <row r="80" spans="2:8" x14ac:dyDescent="0.6">
      <c r="B80" s="376" t="s">
        <v>8</v>
      </c>
      <c r="C80" s="377"/>
      <c r="D80" s="377"/>
      <c r="E80" s="377"/>
      <c r="F80" s="377"/>
      <c r="G80" s="378" t="str">
        <f>$G$4</f>
        <v>CHAPTER C12.3</v>
      </c>
      <c r="H80" s="6"/>
    </row>
    <row r="81" spans="2:8" x14ac:dyDescent="0.6">
      <c r="B81" s="369" t="str">
        <f>ContractDescription</f>
        <v>THE CONSTRUCTION OF THE LOVU RIVER PEDESTRIAN BRIDGE NO.3383 IN THE DURBAN REGION</v>
      </c>
      <c r="C81" s="370"/>
      <c r="D81" s="370"/>
      <c r="E81" s="370"/>
      <c r="F81" s="370"/>
      <c r="G81" s="365"/>
      <c r="H81" s="8"/>
    </row>
    <row r="82" spans="2:8" x14ac:dyDescent="0.6">
      <c r="B82" s="369"/>
      <c r="C82" s="370"/>
      <c r="D82" s="370"/>
      <c r="E82" s="370"/>
      <c r="F82" s="370"/>
      <c r="G82" s="365"/>
      <c r="H82" s="8"/>
    </row>
    <row r="83" spans="2:8" x14ac:dyDescent="0.6">
      <c r="B83" s="371"/>
      <c r="C83" s="372"/>
      <c r="D83" s="372"/>
      <c r="E83" s="372"/>
      <c r="F83" s="372"/>
      <c r="G83" s="366"/>
      <c r="H83" s="8"/>
    </row>
    <row r="84" spans="2:8" s="9" customFormat="1" ht="24.95" customHeight="1" x14ac:dyDescent="0.6">
      <c r="B84" s="79" t="s">
        <v>9</v>
      </c>
      <c r="C84" s="11" t="s">
        <v>10</v>
      </c>
      <c r="D84" s="11" t="s">
        <v>11</v>
      </c>
      <c r="E84" s="11" t="s">
        <v>12</v>
      </c>
      <c r="F84" s="11" t="s">
        <v>13</v>
      </c>
      <c r="G84" s="11" t="s">
        <v>14</v>
      </c>
      <c r="H84" s="12"/>
    </row>
    <row r="85" spans="2:8" s="28" customFormat="1" ht="19.5" customHeight="1" x14ac:dyDescent="0.6">
      <c r="B85" s="85"/>
      <c r="C85" s="30" t="s">
        <v>79</v>
      </c>
      <c r="D85" s="31"/>
      <c r="E85" s="32"/>
      <c r="F85" s="31"/>
      <c r="G85" s="33">
        <f>G76</f>
        <v>0</v>
      </c>
      <c r="H85" s="34"/>
    </row>
    <row r="86" spans="2:8" x14ac:dyDescent="0.6">
      <c r="B86" s="157"/>
      <c r="D86" s="22"/>
      <c r="E86" s="22"/>
      <c r="F86" s="38"/>
      <c r="G86" s="17"/>
      <c r="H86" s="41"/>
    </row>
    <row r="87" spans="2:8" ht="26.25" customHeight="1" x14ac:dyDescent="0.6">
      <c r="B87" s="157" t="s">
        <v>3206</v>
      </c>
      <c r="C87" s="56" t="s">
        <v>3207</v>
      </c>
      <c r="D87" s="66" t="s">
        <v>62</v>
      </c>
      <c r="E87" s="22"/>
      <c r="F87" s="38"/>
      <c r="G87" s="17">
        <f t="shared" ref="G87:G118" si="3">IF(D87="","",E87*F87)</f>
        <v>0</v>
      </c>
      <c r="H87" s="41"/>
    </row>
    <row r="88" spans="2:8" x14ac:dyDescent="0.6">
      <c r="B88" s="157"/>
      <c r="D88" s="22"/>
      <c r="E88" s="22"/>
      <c r="F88" s="38"/>
      <c r="G88" s="17" t="str">
        <f t="shared" si="3"/>
        <v/>
      </c>
      <c r="H88" s="41"/>
    </row>
    <row r="89" spans="2:8" ht="24" customHeight="1" x14ac:dyDescent="0.6">
      <c r="B89" s="157" t="s">
        <v>3208</v>
      </c>
      <c r="C89" s="56" t="s">
        <v>3209</v>
      </c>
      <c r="D89" s="66" t="s">
        <v>90</v>
      </c>
      <c r="E89" s="22"/>
      <c r="F89" s="38"/>
      <c r="G89" s="17">
        <f t="shared" si="3"/>
        <v>0</v>
      </c>
      <c r="H89" s="41"/>
    </row>
    <row r="90" spans="2:8" x14ac:dyDescent="0.6">
      <c r="B90" s="157"/>
      <c r="D90" s="22"/>
      <c r="E90" s="22"/>
      <c r="F90" s="38"/>
      <c r="G90" s="17" t="str">
        <f t="shared" si="3"/>
        <v/>
      </c>
      <c r="H90" s="41"/>
    </row>
    <row r="91" spans="2:8" ht="24.75" customHeight="1" x14ac:dyDescent="0.6">
      <c r="B91" s="157" t="s">
        <v>3210</v>
      </c>
      <c r="C91" s="56" t="s">
        <v>3211</v>
      </c>
      <c r="D91" s="15" t="s">
        <v>49</v>
      </c>
      <c r="E91" s="22"/>
      <c r="F91" s="38"/>
      <c r="G91" s="17">
        <f t="shared" si="3"/>
        <v>0</v>
      </c>
      <c r="H91" s="41"/>
    </row>
    <row r="92" spans="2:8" x14ac:dyDescent="0.6">
      <c r="B92" s="157"/>
      <c r="C92" s="55"/>
      <c r="D92" s="22"/>
      <c r="E92" s="22"/>
      <c r="F92" s="38"/>
      <c r="G92" s="17" t="str">
        <f t="shared" si="3"/>
        <v/>
      </c>
      <c r="H92" s="41"/>
    </row>
    <row r="93" spans="2:8" ht="26" x14ac:dyDescent="0.6">
      <c r="B93" s="50" t="s">
        <v>3212</v>
      </c>
      <c r="C93" s="56" t="s">
        <v>3213</v>
      </c>
      <c r="D93" s="21" t="s">
        <v>90</v>
      </c>
      <c r="E93" s="22"/>
      <c r="F93" s="38"/>
      <c r="G93" s="17">
        <f t="shared" si="3"/>
        <v>0</v>
      </c>
      <c r="H93" s="41"/>
    </row>
    <row r="94" spans="2:8" x14ac:dyDescent="0.6">
      <c r="B94" s="157"/>
      <c r="C94" s="55"/>
      <c r="D94" s="22"/>
      <c r="E94" s="22"/>
      <c r="F94" s="38"/>
      <c r="G94" s="17" t="str">
        <f t="shared" si="3"/>
        <v/>
      </c>
      <c r="H94" s="41"/>
    </row>
    <row r="95" spans="2:8" ht="39" x14ac:dyDescent="0.6">
      <c r="B95" s="157" t="s">
        <v>3214</v>
      </c>
      <c r="C95" s="56" t="s">
        <v>3215</v>
      </c>
      <c r="D95" s="21" t="s">
        <v>90</v>
      </c>
      <c r="E95" s="22"/>
      <c r="F95" s="38"/>
      <c r="G95" s="17">
        <f t="shared" si="3"/>
        <v>0</v>
      </c>
      <c r="H95" s="41"/>
    </row>
    <row r="96" spans="2:8" x14ac:dyDescent="0.6">
      <c r="B96" s="157"/>
      <c r="D96" s="22"/>
      <c r="E96" s="22"/>
      <c r="F96" s="38"/>
      <c r="G96" s="17" t="str">
        <f t="shared" si="3"/>
        <v/>
      </c>
      <c r="H96" s="41"/>
    </row>
    <row r="97" spans="2:8" ht="26.25" customHeight="1" x14ac:dyDescent="0.6">
      <c r="B97" s="50" t="s">
        <v>3216</v>
      </c>
      <c r="C97" s="56" t="s">
        <v>3217</v>
      </c>
      <c r="D97" s="21" t="s">
        <v>90</v>
      </c>
      <c r="E97" s="22"/>
      <c r="F97" s="38"/>
      <c r="G97" s="17">
        <f t="shared" si="3"/>
        <v>0</v>
      </c>
      <c r="H97" s="41"/>
    </row>
    <row r="98" spans="2:8" x14ac:dyDescent="0.6">
      <c r="B98" s="157"/>
      <c r="D98" s="22"/>
      <c r="E98" s="22"/>
      <c r="F98" s="38"/>
      <c r="G98" s="17" t="str">
        <f t="shared" si="3"/>
        <v/>
      </c>
      <c r="H98" s="41"/>
    </row>
    <row r="99" spans="2:8" x14ac:dyDescent="0.6">
      <c r="B99" s="158" t="s">
        <v>3218</v>
      </c>
      <c r="C99" s="36" t="s">
        <v>3219</v>
      </c>
      <c r="D99" s="66"/>
      <c r="E99" s="22"/>
      <c r="F99" s="38"/>
      <c r="G99" s="17" t="str">
        <f t="shared" si="3"/>
        <v/>
      </c>
      <c r="H99" s="41"/>
    </row>
    <row r="100" spans="2:8" x14ac:dyDescent="0.6">
      <c r="B100" s="158"/>
      <c r="C100" s="1"/>
      <c r="D100" s="66"/>
      <c r="E100" s="22"/>
      <c r="F100" s="38"/>
      <c r="G100" s="17" t="str">
        <f t="shared" si="3"/>
        <v/>
      </c>
      <c r="H100" s="41"/>
    </row>
    <row r="101" spans="2:8" x14ac:dyDescent="0.6">
      <c r="B101" s="158" t="s">
        <v>3220</v>
      </c>
      <c r="C101" s="36" t="s">
        <v>3221</v>
      </c>
      <c r="D101" s="66" t="s">
        <v>90</v>
      </c>
      <c r="E101" s="22"/>
      <c r="F101" s="38"/>
      <c r="G101" s="17">
        <f t="shared" si="3"/>
        <v>0</v>
      </c>
      <c r="H101" s="41"/>
    </row>
    <row r="102" spans="2:8" x14ac:dyDescent="0.6">
      <c r="B102" s="162"/>
      <c r="C102" s="1"/>
      <c r="D102" s="66"/>
      <c r="E102" s="22"/>
      <c r="F102" s="38"/>
      <c r="G102" s="17" t="str">
        <f t="shared" si="3"/>
        <v/>
      </c>
      <c r="H102" s="41"/>
    </row>
    <row r="103" spans="2:8" x14ac:dyDescent="0.6">
      <c r="B103" s="158" t="s">
        <v>3222</v>
      </c>
      <c r="C103" s="36" t="s">
        <v>3223</v>
      </c>
      <c r="D103" s="66" t="s">
        <v>62</v>
      </c>
      <c r="E103" s="22"/>
      <c r="F103" s="38"/>
      <c r="G103" s="17">
        <f t="shared" si="3"/>
        <v>0</v>
      </c>
      <c r="H103" s="41"/>
    </row>
    <row r="104" spans="2:8" x14ac:dyDescent="0.6">
      <c r="B104" s="162"/>
      <c r="C104" s="1"/>
      <c r="D104" s="66"/>
      <c r="E104" s="22"/>
      <c r="F104" s="38"/>
      <c r="G104" s="17" t="str">
        <f t="shared" si="3"/>
        <v/>
      </c>
      <c r="H104" s="41"/>
    </row>
    <row r="105" spans="2:8" x14ac:dyDescent="0.6">
      <c r="B105" s="158" t="s">
        <v>3224</v>
      </c>
      <c r="C105" s="36" t="s">
        <v>3225</v>
      </c>
      <c r="D105" s="66" t="s">
        <v>90</v>
      </c>
      <c r="E105" s="22"/>
      <c r="F105" s="38"/>
      <c r="G105" s="17">
        <f t="shared" si="3"/>
        <v>0</v>
      </c>
      <c r="H105" s="41"/>
    </row>
    <row r="106" spans="2:8" x14ac:dyDescent="0.6">
      <c r="B106" s="50"/>
      <c r="C106" s="36"/>
      <c r="D106" s="66"/>
      <c r="E106" s="22"/>
      <c r="F106" s="38"/>
      <c r="G106" s="17" t="str">
        <f t="shared" si="3"/>
        <v/>
      </c>
      <c r="H106" s="41"/>
    </row>
    <row r="107" spans="2:8" ht="15.5" x14ac:dyDescent="0.6">
      <c r="B107" s="158" t="s">
        <v>3226</v>
      </c>
      <c r="C107" s="36" t="s">
        <v>3227</v>
      </c>
      <c r="D107" s="22" t="s">
        <v>3228</v>
      </c>
      <c r="E107" s="22"/>
      <c r="F107" s="38"/>
      <c r="G107" s="17">
        <f t="shared" si="3"/>
        <v>0</v>
      </c>
      <c r="H107" s="41"/>
    </row>
    <row r="108" spans="2:8" x14ac:dyDescent="0.6">
      <c r="B108" s="162"/>
      <c r="C108" s="55"/>
      <c r="D108" s="22"/>
      <c r="E108" s="22"/>
      <c r="F108" s="38"/>
      <c r="G108" s="17" t="str">
        <f t="shared" si="3"/>
        <v/>
      </c>
      <c r="H108" s="41"/>
    </row>
    <row r="109" spans="2:8" ht="39" customHeight="1" x14ac:dyDescent="0.6">
      <c r="B109" s="158" t="s">
        <v>3229</v>
      </c>
      <c r="C109" s="59" t="s">
        <v>3230</v>
      </c>
      <c r="D109" s="15"/>
      <c r="E109" s="22"/>
      <c r="F109" s="38"/>
      <c r="G109" s="17" t="str">
        <f t="shared" si="3"/>
        <v/>
      </c>
      <c r="H109" s="41"/>
    </row>
    <row r="110" spans="2:8" x14ac:dyDescent="0.6">
      <c r="B110" s="162"/>
      <c r="C110" s="1"/>
      <c r="D110" s="15"/>
      <c r="E110" s="22"/>
      <c r="F110" s="38"/>
      <c r="G110" s="17" t="str">
        <f t="shared" si="3"/>
        <v/>
      </c>
      <c r="H110" s="41"/>
    </row>
    <row r="111" spans="2:8" x14ac:dyDescent="0.6">
      <c r="B111" s="158" t="s">
        <v>3231</v>
      </c>
      <c r="C111" s="36" t="s">
        <v>3232</v>
      </c>
      <c r="D111" s="66" t="s">
        <v>3233</v>
      </c>
      <c r="E111" s="22"/>
      <c r="F111" s="38"/>
      <c r="G111" s="17">
        <f t="shared" si="3"/>
        <v>0</v>
      </c>
      <c r="H111" s="41"/>
    </row>
    <row r="112" spans="2:8" x14ac:dyDescent="0.6">
      <c r="B112" s="162"/>
      <c r="C112" s="1"/>
      <c r="D112" s="15"/>
      <c r="E112" s="22"/>
      <c r="F112" s="38"/>
      <c r="G112" s="17" t="str">
        <f t="shared" si="3"/>
        <v/>
      </c>
      <c r="H112" s="41"/>
    </row>
    <row r="113" spans="2:8" x14ac:dyDescent="0.6">
      <c r="B113" s="158" t="s">
        <v>3234</v>
      </c>
      <c r="C113" s="36" t="s">
        <v>3235</v>
      </c>
      <c r="D113" s="66" t="s">
        <v>3233</v>
      </c>
      <c r="E113" s="22"/>
      <c r="F113" s="38"/>
      <c r="G113" s="17">
        <f t="shared" si="3"/>
        <v>0</v>
      </c>
      <c r="H113" s="41"/>
    </row>
    <row r="114" spans="2:8" x14ac:dyDescent="0.6">
      <c r="B114" s="162"/>
      <c r="C114" s="1"/>
      <c r="D114" s="15"/>
      <c r="E114" s="22"/>
      <c r="F114" s="38"/>
      <c r="G114" s="17" t="str">
        <f t="shared" si="3"/>
        <v/>
      </c>
      <c r="H114" s="41"/>
    </row>
    <row r="115" spans="2:8" x14ac:dyDescent="0.6">
      <c r="B115" s="158" t="s">
        <v>3236</v>
      </c>
      <c r="C115" s="36" t="s">
        <v>3237</v>
      </c>
      <c r="D115" s="66" t="s">
        <v>3233</v>
      </c>
      <c r="E115" s="22"/>
      <c r="F115" s="38"/>
      <c r="G115" s="17">
        <f t="shared" si="3"/>
        <v>0</v>
      </c>
      <c r="H115" s="41"/>
    </row>
    <row r="116" spans="2:8" x14ac:dyDescent="0.6">
      <c r="B116" s="50"/>
      <c r="D116" s="15"/>
      <c r="E116" s="22"/>
      <c r="F116" s="38"/>
      <c r="G116" s="17" t="str">
        <f t="shared" si="3"/>
        <v/>
      </c>
      <c r="H116" s="41"/>
    </row>
    <row r="117" spans="2:8" x14ac:dyDescent="0.6">
      <c r="B117" s="158" t="s">
        <v>3238</v>
      </c>
      <c r="C117" s="36" t="s">
        <v>3239</v>
      </c>
      <c r="D117" s="66"/>
      <c r="E117" s="22"/>
      <c r="F117" s="38"/>
      <c r="G117" s="17" t="str">
        <f t="shared" si="3"/>
        <v/>
      </c>
      <c r="H117" s="41"/>
    </row>
    <row r="118" spans="2:8" x14ac:dyDescent="0.6">
      <c r="B118" s="162"/>
      <c r="C118" s="1"/>
      <c r="D118" s="15"/>
      <c r="E118" s="22"/>
      <c r="F118" s="38"/>
      <c r="G118" s="17" t="str">
        <f t="shared" si="3"/>
        <v/>
      </c>
      <c r="H118" s="41"/>
    </row>
    <row r="119" spans="2:8" x14ac:dyDescent="0.6">
      <c r="B119" s="158" t="s">
        <v>3240</v>
      </c>
      <c r="C119" s="36" t="s">
        <v>3232</v>
      </c>
      <c r="D119" s="66" t="s">
        <v>3233</v>
      </c>
      <c r="E119" s="22"/>
      <c r="F119" s="38"/>
      <c r="G119" s="17">
        <f t="shared" ref="G119:G140" si="4">IF(D119="","",E119*F119)</f>
        <v>0</v>
      </c>
      <c r="H119" s="41"/>
    </row>
    <row r="120" spans="2:8" x14ac:dyDescent="0.6">
      <c r="B120" s="162"/>
      <c r="C120" s="1"/>
      <c r="D120" s="15"/>
      <c r="E120" s="22"/>
      <c r="F120" s="38"/>
      <c r="G120" s="17" t="str">
        <f t="shared" si="4"/>
        <v/>
      </c>
      <c r="H120" s="41"/>
    </row>
    <row r="121" spans="2:8" x14ac:dyDescent="0.6">
      <c r="B121" s="158" t="s">
        <v>3241</v>
      </c>
      <c r="C121" s="36" t="s">
        <v>3235</v>
      </c>
      <c r="D121" s="66" t="s">
        <v>3233</v>
      </c>
      <c r="E121" s="22"/>
      <c r="F121" s="38"/>
      <c r="G121" s="17">
        <f t="shared" si="4"/>
        <v>0</v>
      </c>
      <c r="H121" s="41"/>
    </row>
    <row r="122" spans="2:8" x14ac:dyDescent="0.6">
      <c r="B122" s="162"/>
      <c r="C122" s="1"/>
      <c r="D122" s="15"/>
      <c r="E122" s="22"/>
      <c r="F122" s="38"/>
      <c r="G122" s="17" t="str">
        <f t="shared" si="4"/>
        <v/>
      </c>
      <c r="H122" s="41"/>
    </row>
    <row r="123" spans="2:8" x14ac:dyDescent="0.6">
      <c r="B123" s="158" t="s">
        <v>3242</v>
      </c>
      <c r="C123" s="36" t="s">
        <v>3237</v>
      </c>
      <c r="D123" s="66" t="s">
        <v>3233</v>
      </c>
      <c r="E123" s="22"/>
      <c r="F123" s="38"/>
      <c r="G123" s="17">
        <f t="shared" si="4"/>
        <v>0</v>
      </c>
      <c r="H123" s="41"/>
    </row>
    <row r="124" spans="2:8" x14ac:dyDescent="0.6">
      <c r="B124" s="50"/>
      <c r="C124" s="55"/>
      <c r="D124" s="15"/>
      <c r="E124" s="22"/>
      <c r="F124" s="38"/>
      <c r="G124" s="17" t="str">
        <f t="shared" si="4"/>
        <v/>
      </c>
      <c r="H124" s="41"/>
    </row>
    <row r="125" spans="2:8" ht="27" customHeight="1" x14ac:dyDescent="0.6">
      <c r="B125" s="158" t="s">
        <v>3243</v>
      </c>
      <c r="C125" s="56" t="s">
        <v>3244</v>
      </c>
      <c r="D125" s="15" t="s">
        <v>49</v>
      </c>
      <c r="E125" s="22"/>
      <c r="F125" s="38"/>
      <c r="G125" s="17">
        <f t="shared" si="4"/>
        <v>0</v>
      </c>
      <c r="H125" s="41"/>
    </row>
    <row r="126" spans="2:8" x14ac:dyDescent="0.6">
      <c r="B126" s="162"/>
      <c r="D126" s="15"/>
      <c r="E126" s="22"/>
      <c r="F126" s="38"/>
      <c r="G126" s="17" t="str">
        <f t="shared" si="4"/>
        <v/>
      </c>
      <c r="H126" s="41"/>
    </row>
    <row r="127" spans="2:8" ht="24.75" customHeight="1" x14ac:dyDescent="0.6">
      <c r="B127" s="158" t="s">
        <v>3245</v>
      </c>
      <c r="C127" s="56" t="s">
        <v>3246</v>
      </c>
      <c r="D127" s="15" t="s">
        <v>49</v>
      </c>
      <c r="E127" s="22"/>
      <c r="F127" s="38"/>
      <c r="G127" s="17">
        <f t="shared" si="4"/>
        <v>0</v>
      </c>
      <c r="H127" s="41"/>
    </row>
    <row r="128" spans="2:8" x14ac:dyDescent="0.6">
      <c r="B128" s="162"/>
      <c r="D128" s="15"/>
      <c r="E128" s="22"/>
      <c r="F128" s="38"/>
      <c r="G128" s="17" t="str">
        <f t="shared" si="4"/>
        <v/>
      </c>
      <c r="H128" s="41"/>
    </row>
    <row r="129" spans="2:8" ht="27.95" customHeight="1" x14ac:dyDescent="0.6">
      <c r="B129" s="158" t="s">
        <v>3247</v>
      </c>
      <c r="C129" s="56" t="s">
        <v>3248</v>
      </c>
      <c r="D129" s="15" t="s">
        <v>49</v>
      </c>
      <c r="E129" s="22"/>
      <c r="F129" s="38"/>
      <c r="G129" s="17">
        <f t="shared" si="4"/>
        <v>0</v>
      </c>
      <c r="H129" s="41"/>
    </row>
    <row r="130" spans="2:8" x14ac:dyDescent="0.6">
      <c r="B130" s="162"/>
      <c r="D130" s="15"/>
      <c r="E130" s="22"/>
      <c r="F130" s="38"/>
      <c r="G130" s="17" t="str">
        <f t="shared" si="4"/>
        <v/>
      </c>
      <c r="H130" s="41"/>
    </row>
    <row r="131" spans="2:8" ht="26.25" customHeight="1" x14ac:dyDescent="0.6">
      <c r="B131" s="158" t="s">
        <v>3249</v>
      </c>
      <c r="C131" s="56" t="s">
        <v>3250</v>
      </c>
      <c r="D131" s="170" t="s">
        <v>90</v>
      </c>
      <c r="E131" s="22"/>
      <c r="F131" s="38"/>
      <c r="G131" s="17">
        <f t="shared" si="4"/>
        <v>0</v>
      </c>
      <c r="H131" s="41"/>
    </row>
    <row r="132" spans="2:8" x14ac:dyDescent="0.6">
      <c r="B132" s="162"/>
      <c r="D132" s="22"/>
      <c r="E132" s="22"/>
      <c r="F132" s="38"/>
      <c r="G132" s="17" t="str">
        <f t="shared" si="4"/>
        <v/>
      </c>
      <c r="H132" s="41"/>
    </row>
    <row r="133" spans="2:8" x14ac:dyDescent="0.6">
      <c r="B133" s="158" t="s">
        <v>3251</v>
      </c>
      <c r="C133" s="35" t="s">
        <v>3252</v>
      </c>
      <c r="D133" s="170" t="s">
        <v>90</v>
      </c>
      <c r="E133" s="22"/>
      <c r="F133" s="38"/>
      <c r="G133" s="17">
        <f t="shared" si="4"/>
        <v>0</v>
      </c>
      <c r="H133" s="41"/>
    </row>
    <row r="134" spans="2:8" x14ac:dyDescent="0.6">
      <c r="B134" s="158"/>
      <c r="C134" s="35"/>
      <c r="D134" s="170"/>
      <c r="E134" s="22"/>
      <c r="F134" s="38"/>
      <c r="G134" s="17" t="str">
        <f t="shared" si="4"/>
        <v/>
      </c>
      <c r="H134" s="41"/>
    </row>
    <row r="135" spans="2:8" x14ac:dyDescent="0.6">
      <c r="B135" s="158"/>
      <c r="C135" s="35"/>
      <c r="D135" s="170"/>
      <c r="E135" s="22"/>
      <c r="F135" s="38"/>
      <c r="G135" s="17" t="str">
        <f t="shared" si="4"/>
        <v/>
      </c>
      <c r="H135" s="41"/>
    </row>
    <row r="136" spans="2:8" x14ac:dyDescent="0.6">
      <c r="B136" s="158"/>
      <c r="C136" s="35"/>
      <c r="D136" s="170"/>
      <c r="E136" s="22"/>
      <c r="F136" s="38"/>
      <c r="G136" s="17" t="str">
        <f t="shared" si="4"/>
        <v/>
      </c>
      <c r="H136" s="41"/>
    </row>
    <row r="137" spans="2:8" x14ac:dyDescent="0.6">
      <c r="B137" s="158"/>
      <c r="C137" s="35"/>
      <c r="D137" s="170"/>
      <c r="E137" s="22"/>
      <c r="F137" s="38"/>
      <c r="G137" s="17" t="str">
        <f t="shared" si="4"/>
        <v/>
      </c>
      <c r="H137" s="41"/>
    </row>
    <row r="138" spans="2:8" x14ac:dyDescent="0.6">
      <c r="B138" s="158"/>
      <c r="C138" s="35"/>
      <c r="D138" s="170"/>
      <c r="E138" s="22"/>
      <c r="F138" s="38"/>
      <c r="G138" s="17" t="str">
        <f t="shared" si="4"/>
        <v/>
      </c>
      <c r="H138" s="41"/>
    </row>
    <row r="139" spans="2:8" x14ac:dyDescent="0.6">
      <c r="B139" s="158"/>
      <c r="C139" s="35"/>
      <c r="D139" s="170"/>
      <c r="E139" s="22"/>
      <c r="F139" s="38"/>
      <c r="G139" s="17" t="str">
        <f t="shared" si="4"/>
        <v/>
      </c>
      <c r="H139" s="41"/>
    </row>
    <row r="140" spans="2:8" x14ac:dyDescent="0.6">
      <c r="B140" s="162"/>
      <c r="D140" s="22"/>
      <c r="E140" s="22"/>
      <c r="F140" s="38"/>
      <c r="G140" s="17" t="str">
        <f t="shared" si="4"/>
        <v/>
      </c>
      <c r="H140" s="41"/>
    </row>
    <row r="141" spans="2:8" s="28" customFormat="1" ht="19.5" customHeight="1" x14ac:dyDescent="0.6">
      <c r="B141" s="154" t="str">
        <f>$B$10</f>
        <v>C12.3</v>
      </c>
      <c r="C141" s="30" t="s">
        <v>78</v>
      </c>
      <c r="D141" s="31"/>
      <c r="E141" s="32"/>
      <c r="F141" s="31"/>
      <c r="G141" s="33">
        <f>SUM(G85:G140)</f>
        <v>0</v>
      </c>
      <c r="H141" s="34"/>
    </row>
    <row r="142" spans="2:8" x14ac:dyDescent="0.6">
      <c r="B142" s="367" t="str">
        <f>Client1</f>
        <v>Province of KwaZulu-Natal</v>
      </c>
      <c r="C142" s="367"/>
      <c r="D142" s="367"/>
      <c r="E142" s="365" t="str">
        <f>"Contract No. "&amp;ContractNo</f>
        <v>Contract No. ZNB00904/00000/00/HOD/INF/21/T</v>
      </c>
      <c r="F142" s="365"/>
      <c r="G142" s="365"/>
    </row>
    <row r="143" spans="2:8" x14ac:dyDescent="0.6">
      <c r="B143" s="367" t="str">
        <f>Client2</f>
        <v>Department of Transport</v>
      </c>
      <c r="C143" s="367"/>
      <c r="D143" s="367"/>
      <c r="E143" s="365"/>
      <c r="F143" s="365"/>
      <c r="G143" s="365"/>
    </row>
    <row r="144" spans="2:8" x14ac:dyDescent="0.6">
      <c r="B144" s="368"/>
      <c r="C144" s="368"/>
      <c r="D144" s="368"/>
      <c r="E144" s="366"/>
      <c r="F144" s="366"/>
      <c r="G144" s="366"/>
    </row>
    <row r="145" spans="2:8" x14ac:dyDescent="0.6">
      <c r="B145" s="376" t="s">
        <v>8</v>
      </c>
      <c r="C145" s="377"/>
      <c r="D145" s="377"/>
      <c r="E145" s="377"/>
      <c r="F145" s="377"/>
      <c r="G145" s="378" t="str">
        <f>$G$4</f>
        <v>CHAPTER C12.3</v>
      </c>
      <c r="H145" s="6"/>
    </row>
    <row r="146" spans="2:8" x14ac:dyDescent="0.6">
      <c r="B146" s="369" t="str">
        <f>ContractDescription</f>
        <v>THE CONSTRUCTION OF THE LOVU RIVER PEDESTRIAN BRIDGE NO.3383 IN THE DURBAN REGION</v>
      </c>
      <c r="C146" s="370"/>
      <c r="D146" s="370"/>
      <c r="E146" s="370"/>
      <c r="F146" s="370"/>
      <c r="G146" s="365"/>
      <c r="H146" s="8"/>
    </row>
    <row r="147" spans="2:8" x14ac:dyDescent="0.6">
      <c r="B147" s="369"/>
      <c r="C147" s="370"/>
      <c r="D147" s="370"/>
      <c r="E147" s="370"/>
      <c r="F147" s="370"/>
      <c r="G147" s="365"/>
      <c r="H147" s="8"/>
    </row>
    <row r="148" spans="2:8" x14ac:dyDescent="0.6">
      <c r="B148" s="371"/>
      <c r="C148" s="372"/>
      <c r="D148" s="372"/>
      <c r="E148" s="372"/>
      <c r="F148" s="372"/>
      <c r="G148" s="366"/>
      <c r="H148" s="8"/>
    </row>
    <row r="149" spans="2:8" s="9" customFormat="1" ht="24.95" customHeight="1" x14ac:dyDescent="0.6">
      <c r="B149" s="79" t="s">
        <v>9</v>
      </c>
      <c r="C149" s="11" t="s">
        <v>10</v>
      </c>
      <c r="D149" s="11" t="s">
        <v>11</v>
      </c>
      <c r="E149" s="11" t="s">
        <v>12</v>
      </c>
      <c r="F149" s="11" t="s">
        <v>13</v>
      </c>
      <c r="G149" s="11" t="s">
        <v>14</v>
      </c>
      <c r="H149" s="12"/>
    </row>
    <row r="150" spans="2:8" s="28" customFormat="1" ht="19.5" customHeight="1" x14ac:dyDescent="0.6">
      <c r="B150" s="85"/>
      <c r="C150" s="30" t="s">
        <v>79</v>
      </c>
      <c r="D150" s="31"/>
      <c r="E150" s="32"/>
      <c r="F150" s="31"/>
      <c r="G150" s="33">
        <f>G141</f>
        <v>0</v>
      </c>
      <c r="H150" s="34"/>
    </row>
    <row r="151" spans="2:8" x14ac:dyDescent="0.6">
      <c r="B151" s="162"/>
      <c r="D151" s="22"/>
      <c r="E151" s="22"/>
      <c r="F151" s="38"/>
      <c r="G151" s="17"/>
      <c r="H151" s="41"/>
    </row>
    <row r="152" spans="2:8" x14ac:dyDescent="0.6">
      <c r="B152" s="158" t="s">
        <v>3253</v>
      </c>
      <c r="C152" s="36" t="s">
        <v>3254</v>
      </c>
      <c r="D152" s="22"/>
      <c r="E152" s="22"/>
      <c r="F152" s="38"/>
      <c r="G152" s="17" t="str">
        <f t="shared" ref="G152:G180" si="5">IF(D152="","",E152*F152)</f>
        <v/>
      </c>
      <c r="H152" s="41"/>
    </row>
    <row r="153" spans="2:8" x14ac:dyDescent="0.6">
      <c r="B153" s="162"/>
      <c r="C153" s="1"/>
      <c r="D153" s="37"/>
      <c r="E153" s="22"/>
      <c r="F153" s="38"/>
      <c r="G153" s="17" t="str">
        <f t="shared" si="5"/>
        <v/>
      </c>
      <c r="H153" s="41"/>
    </row>
    <row r="154" spans="2:8" x14ac:dyDescent="0.6">
      <c r="B154" s="158" t="s">
        <v>3255</v>
      </c>
      <c r="C154" s="36" t="s">
        <v>3256</v>
      </c>
      <c r="D154" s="66" t="s">
        <v>28</v>
      </c>
      <c r="E154" s="22"/>
      <c r="F154" s="38"/>
      <c r="G154" s="17">
        <f t="shared" si="5"/>
        <v>0</v>
      </c>
      <c r="H154" s="41"/>
    </row>
    <row r="155" spans="2:8" x14ac:dyDescent="0.6">
      <c r="B155" s="162"/>
      <c r="C155" s="1"/>
      <c r="D155" s="37"/>
      <c r="E155" s="22"/>
      <c r="F155" s="38"/>
      <c r="G155" s="17" t="str">
        <f t="shared" si="5"/>
        <v/>
      </c>
      <c r="H155" s="41"/>
    </row>
    <row r="156" spans="2:8" x14ac:dyDescent="0.6">
      <c r="B156" s="158" t="s">
        <v>3257</v>
      </c>
      <c r="C156" s="36" t="s">
        <v>3258</v>
      </c>
      <c r="D156" s="66" t="s">
        <v>28</v>
      </c>
      <c r="E156" s="22"/>
      <c r="F156" s="38"/>
      <c r="G156" s="17">
        <f t="shared" si="5"/>
        <v>0</v>
      </c>
      <c r="H156" s="41"/>
    </row>
    <row r="157" spans="2:8" x14ac:dyDescent="0.6">
      <c r="B157" s="162"/>
      <c r="C157" s="1"/>
      <c r="D157" s="37"/>
      <c r="E157" s="22"/>
      <c r="F157" s="38"/>
      <c r="G157" s="17" t="str">
        <f t="shared" si="5"/>
        <v/>
      </c>
      <c r="H157" s="41"/>
    </row>
    <row r="158" spans="2:8" x14ac:dyDescent="0.6">
      <c r="B158" s="158" t="s">
        <v>3259</v>
      </c>
      <c r="C158" s="36" t="s">
        <v>3260</v>
      </c>
      <c r="D158" s="66" t="s">
        <v>28</v>
      </c>
      <c r="E158" s="22"/>
      <c r="F158" s="38"/>
      <c r="G158" s="17">
        <f t="shared" si="5"/>
        <v>0</v>
      </c>
      <c r="H158" s="41"/>
    </row>
    <row r="159" spans="2:8" x14ac:dyDescent="0.6">
      <c r="B159" s="157"/>
      <c r="D159" s="22"/>
      <c r="E159" s="22"/>
      <c r="F159" s="38"/>
      <c r="G159" s="17" t="str">
        <f t="shared" si="5"/>
        <v/>
      </c>
      <c r="H159" s="41"/>
    </row>
    <row r="160" spans="2:8" x14ac:dyDescent="0.6">
      <c r="B160" s="158" t="s">
        <v>3261</v>
      </c>
      <c r="C160" s="36" t="s">
        <v>3262</v>
      </c>
      <c r="D160" s="22"/>
      <c r="E160" s="22"/>
      <c r="F160" s="38"/>
      <c r="G160" s="17" t="str">
        <f t="shared" si="5"/>
        <v/>
      </c>
      <c r="H160" s="41"/>
    </row>
    <row r="161" spans="2:8" x14ac:dyDescent="0.6">
      <c r="B161" s="162"/>
      <c r="C161" s="1"/>
      <c r="D161" s="22"/>
      <c r="E161" s="22"/>
      <c r="F161" s="38"/>
      <c r="G161" s="17" t="str">
        <f t="shared" si="5"/>
        <v/>
      </c>
      <c r="H161" s="41"/>
    </row>
    <row r="162" spans="2:8" x14ac:dyDescent="0.6">
      <c r="B162" s="158" t="s">
        <v>3263</v>
      </c>
      <c r="C162" s="36" t="s">
        <v>3256</v>
      </c>
      <c r="D162" s="66" t="s">
        <v>90</v>
      </c>
      <c r="E162" s="22"/>
      <c r="F162" s="38"/>
      <c r="G162" s="17">
        <f t="shared" si="5"/>
        <v>0</v>
      </c>
      <c r="H162" s="41"/>
    </row>
    <row r="163" spans="2:8" x14ac:dyDescent="0.6">
      <c r="B163" s="162"/>
      <c r="C163" s="1"/>
      <c r="D163" s="22"/>
      <c r="E163" s="22"/>
      <c r="F163" s="38"/>
      <c r="G163" s="17" t="str">
        <f t="shared" si="5"/>
        <v/>
      </c>
      <c r="H163" s="41"/>
    </row>
    <row r="164" spans="2:8" x14ac:dyDescent="0.6">
      <c r="B164" s="158" t="s">
        <v>3264</v>
      </c>
      <c r="C164" s="36" t="s">
        <v>3258</v>
      </c>
      <c r="D164" s="66" t="s">
        <v>90</v>
      </c>
      <c r="E164" s="22"/>
      <c r="F164" s="38"/>
      <c r="G164" s="17">
        <f t="shared" si="5"/>
        <v>0</v>
      </c>
      <c r="H164" s="41"/>
    </row>
    <row r="165" spans="2:8" x14ac:dyDescent="0.6">
      <c r="B165" s="162"/>
      <c r="C165" s="1"/>
      <c r="D165" s="22"/>
      <c r="E165" s="22"/>
      <c r="F165" s="38"/>
      <c r="G165" s="17" t="str">
        <f t="shared" si="5"/>
        <v/>
      </c>
      <c r="H165" s="41"/>
    </row>
    <row r="166" spans="2:8" x14ac:dyDescent="0.6">
      <c r="B166" s="158" t="s">
        <v>3265</v>
      </c>
      <c r="C166" s="36" t="s">
        <v>3260</v>
      </c>
      <c r="D166" s="66" t="s">
        <v>90</v>
      </c>
      <c r="E166" s="22"/>
      <c r="F166" s="38"/>
      <c r="G166" s="17">
        <f t="shared" si="5"/>
        <v>0</v>
      </c>
      <c r="H166" s="41"/>
    </row>
    <row r="167" spans="2:8" x14ac:dyDescent="0.6">
      <c r="B167" s="157"/>
      <c r="D167" s="22"/>
      <c r="E167" s="22"/>
      <c r="F167" s="38"/>
      <c r="G167" s="17" t="str">
        <f t="shared" si="5"/>
        <v/>
      </c>
      <c r="H167" s="41"/>
    </row>
    <row r="168" spans="2:8" x14ac:dyDescent="0.6">
      <c r="B168" s="157" t="s">
        <v>3266</v>
      </c>
      <c r="C168" s="35" t="s">
        <v>3267</v>
      </c>
      <c r="D168" s="66" t="s">
        <v>90</v>
      </c>
      <c r="E168" s="22"/>
      <c r="F168" s="38"/>
      <c r="G168" s="17">
        <f t="shared" si="5"/>
        <v>0</v>
      </c>
      <c r="H168" s="41"/>
    </row>
    <row r="169" spans="2:8" x14ac:dyDescent="0.6">
      <c r="B169" s="162"/>
      <c r="D169" s="22"/>
      <c r="E169" s="22"/>
      <c r="F169" s="38"/>
      <c r="G169" s="17" t="str">
        <f t="shared" si="5"/>
        <v/>
      </c>
      <c r="H169" s="41"/>
    </row>
    <row r="170" spans="2:8" ht="27.75" customHeight="1" x14ac:dyDescent="0.6">
      <c r="B170" s="157" t="s">
        <v>3268</v>
      </c>
      <c r="C170" s="56" t="s">
        <v>3269</v>
      </c>
      <c r="D170" s="22" t="s">
        <v>21</v>
      </c>
      <c r="E170" s="22"/>
      <c r="F170" s="38"/>
      <c r="G170" s="17">
        <f t="shared" si="5"/>
        <v>0</v>
      </c>
      <c r="H170" s="41"/>
    </row>
    <row r="171" spans="2:8" x14ac:dyDescent="0.6">
      <c r="B171" s="162"/>
      <c r="D171" s="22"/>
      <c r="E171" s="22"/>
      <c r="F171" s="38"/>
      <c r="G171" s="17" t="str">
        <f t="shared" si="5"/>
        <v/>
      </c>
      <c r="H171" s="41"/>
    </row>
    <row r="172" spans="2:8" x14ac:dyDescent="0.6">
      <c r="B172" s="157" t="s">
        <v>3270</v>
      </c>
      <c r="C172" s="35" t="s">
        <v>3271</v>
      </c>
      <c r="D172" s="66" t="s">
        <v>90</v>
      </c>
      <c r="E172" s="22"/>
      <c r="F172" s="38"/>
      <c r="G172" s="17">
        <f t="shared" si="5"/>
        <v>0</v>
      </c>
      <c r="H172" s="41"/>
    </row>
    <row r="173" spans="2:8" x14ac:dyDescent="0.6">
      <c r="B173" s="162"/>
      <c r="D173" s="22"/>
      <c r="E173" s="22"/>
      <c r="F173" s="38"/>
      <c r="G173" s="17" t="str">
        <f t="shared" si="5"/>
        <v/>
      </c>
      <c r="H173" s="41"/>
    </row>
    <row r="174" spans="2:8" x14ac:dyDescent="0.6">
      <c r="B174" s="157" t="s">
        <v>3272</v>
      </c>
      <c r="C174" s="35" t="s">
        <v>3273</v>
      </c>
      <c r="D174" s="66" t="s">
        <v>90</v>
      </c>
      <c r="E174" s="22"/>
      <c r="F174" s="38"/>
      <c r="G174" s="17">
        <f t="shared" si="5"/>
        <v>0</v>
      </c>
      <c r="H174" s="41"/>
    </row>
    <row r="175" spans="2:8" x14ac:dyDescent="0.6">
      <c r="B175" s="162"/>
      <c r="D175" s="22"/>
      <c r="E175" s="22"/>
      <c r="F175" s="38"/>
      <c r="G175" s="17" t="str">
        <f t="shared" si="5"/>
        <v/>
      </c>
      <c r="H175" s="41"/>
    </row>
    <row r="176" spans="2:8" ht="24.95" customHeight="1" x14ac:dyDescent="0.6">
      <c r="B176" s="157" t="s">
        <v>3274</v>
      </c>
      <c r="C176" s="56" t="s">
        <v>3275</v>
      </c>
      <c r="D176" s="66" t="s">
        <v>90</v>
      </c>
      <c r="E176" s="22"/>
      <c r="F176" s="38"/>
      <c r="G176" s="17">
        <f t="shared" si="5"/>
        <v>0</v>
      </c>
      <c r="H176" s="41"/>
    </row>
    <row r="177" spans="2:8" x14ac:dyDescent="0.6">
      <c r="B177" s="162"/>
      <c r="D177" s="22"/>
      <c r="E177" s="22"/>
      <c r="F177" s="38"/>
      <c r="G177" s="17" t="str">
        <f t="shared" si="5"/>
        <v/>
      </c>
      <c r="H177" s="41"/>
    </row>
    <row r="178" spans="2:8" ht="26.45" customHeight="1" x14ac:dyDescent="0.6">
      <c r="B178" s="157" t="s">
        <v>3276</v>
      </c>
      <c r="C178" s="56" t="s">
        <v>3277</v>
      </c>
      <c r="D178" s="22" t="s">
        <v>62</v>
      </c>
      <c r="E178" s="22"/>
      <c r="F178" s="38"/>
      <c r="G178" s="17">
        <f t="shared" si="5"/>
        <v>0</v>
      </c>
      <c r="H178" s="41"/>
    </row>
    <row r="179" spans="2:8" x14ac:dyDescent="0.6">
      <c r="B179" s="162"/>
      <c r="D179" s="22"/>
      <c r="E179" s="22"/>
      <c r="F179" s="38"/>
      <c r="G179" s="17" t="str">
        <f t="shared" si="5"/>
        <v/>
      </c>
      <c r="H179" s="41"/>
    </row>
    <row r="180" spans="2:8" ht="24.75" customHeight="1" x14ac:dyDescent="0.6">
      <c r="B180" s="157" t="s">
        <v>3278</v>
      </c>
      <c r="C180" s="56" t="s">
        <v>3279</v>
      </c>
      <c r="D180" s="66" t="s">
        <v>90</v>
      </c>
      <c r="E180" s="22"/>
      <c r="F180" s="38"/>
      <c r="G180" s="17">
        <f t="shared" si="5"/>
        <v>0</v>
      </c>
      <c r="H180" s="41"/>
    </row>
    <row r="181" spans="2:8" x14ac:dyDescent="0.6">
      <c r="B181" s="157"/>
      <c r="C181" s="56"/>
      <c r="D181" s="66"/>
      <c r="E181" s="22"/>
      <c r="F181" s="38"/>
      <c r="G181" s="17"/>
      <c r="H181" s="41"/>
    </row>
    <row r="182" spans="2:8" x14ac:dyDescent="0.6">
      <c r="B182" s="157"/>
      <c r="C182" s="56"/>
      <c r="D182" s="66"/>
      <c r="E182" s="22"/>
      <c r="F182" s="38"/>
      <c r="G182" s="17"/>
      <c r="H182" s="41"/>
    </row>
    <row r="183" spans="2:8" x14ac:dyDescent="0.6">
      <c r="B183" s="157"/>
      <c r="C183" s="56"/>
      <c r="D183" s="66"/>
      <c r="E183" s="22"/>
      <c r="F183" s="38"/>
      <c r="G183" s="17"/>
      <c r="H183" s="41"/>
    </row>
    <row r="184" spans="2:8" x14ac:dyDescent="0.6">
      <c r="B184" s="157"/>
      <c r="C184" s="56"/>
      <c r="D184" s="66"/>
      <c r="E184" s="22"/>
      <c r="F184" s="38"/>
      <c r="G184" s="17"/>
      <c r="H184" s="41"/>
    </row>
    <row r="185" spans="2:8" x14ac:dyDescent="0.6">
      <c r="B185" s="157"/>
      <c r="C185" s="56"/>
      <c r="D185" s="66"/>
      <c r="E185" s="22"/>
      <c r="F185" s="38"/>
      <c r="G185" s="17"/>
      <c r="H185" s="41"/>
    </row>
    <row r="186" spans="2:8" x14ac:dyDescent="0.6">
      <c r="B186" s="157"/>
      <c r="C186" s="56"/>
      <c r="D186" s="66"/>
      <c r="E186" s="22"/>
      <c r="F186" s="38"/>
      <c r="G186" s="17"/>
      <c r="H186" s="41"/>
    </row>
    <row r="187" spans="2:8" x14ac:dyDescent="0.6">
      <c r="B187" s="157"/>
      <c r="C187" s="56"/>
      <c r="D187" s="66"/>
      <c r="E187" s="22"/>
      <c r="F187" s="38"/>
      <c r="G187" s="17"/>
      <c r="H187" s="41"/>
    </row>
    <row r="188" spans="2:8" x14ac:dyDescent="0.6">
      <c r="B188" s="157"/>
      <c r="C188" s="56"/>
      <c r="D188" s="66"/>
      <c r="E188" s="22"/>
      <c r="F188" s="38"/>
      <c r="G188" s="17"/>
      <c r="H188" s="41"/>
    </row>
    <row r="189" spans="2:8" x14ac:dyDescent="0.6">
      <c r="B189" s="157"/>
      <c r="C189" s="56"/>
      <c r="D189" s="66"/>
      <c r="E189" s="22"/>
      <c r="F189" s="38"/>
      <c r="G189" s="17"/>
      <c r="H189" s="41"/>
    </row>
    <row r="190" spans="2:8" x14ac:dyDescent="0.6">
      <c r="B190" s="157"/>
      <c r="C190" s="56"/>
      <c r="D190" s="66"/>
      <c r="E190" s="22"/>
      <c r="F190" s="38"/>
      <c r="G190" s="17"/>
      <c r="H190" s="41"/>
    </row>
    <row r="191" spans="2:8" x14ac:dyDescent="0.6">
      <c r="B191" s="157"/>
      <c r="C191" s="56"/>
      <c r="D191" s="66"/>
      <c r="E191" s="22"/>
      <c r="F191" s="38"/>
      <c r="G191" s="17"/>
      <c r="H191" s="41"/>
    </row>
    <row r="192" spans="2:8" x14ac:dyDescent="0.6">
      <c r="B192" s="157"/>
      <c r="C192" s="56"/>
      <c r="D192" s="66"/>
      <c r="E192" s="22"/>
      <c r="F192" s="38"/>
      <c r="G192" s="17"/>
      <c r="H192" s="41"/>
    </row>
    <row r="193" spans="2:8" x14ac:dyDescent="0.6">
      <c r="B193" s="157"/>
      <c r="C193" s="56"/>
      <c r="D193" s="66"/>
      <c r="E193" s="22"/>
      <c r="F193" s="38"/>
      <c r="G193" s="17"/>
      <c r="H193" s="41"/>
    </row>
    <row r="194" spans="2:8" x14ac:dyDescent="0.6">
      <c r="B194" s="157"/>
      <c r="C194" s="56"/>
      <c r="D194" s="66"/>
      <c r="E194" s="22"/>
      <c r="F194" s="38"/>
      <c r="G194" s="17"/>
      <c r="H194" s="41"/>
    </row>
    <row r="195" spans="2:8" x14ac:dyDescent="0.6">
      <c r="B195" s="157"/>
      <c r="C195" s="56"/>
      <c r="D195" s="66"/>
      <c r="E195" s="22"/>
      <c r="F195" s="38"/>
      <c r="G195" s="17"/>
      <c r="H195" s="41"/>
    </row>
    <row r="196" spans="2:8" x14ac:dyDescent="0.6">
      <c r="B196" s="157"/>
      <c r="C196" s="56"/>
      <c r="D196" s="66"/>
      <c r="E196" s="22"/>
      <c r="F196" s="38"/>
      <c r="G196" s="17"/>
      <c r="H196" s="41"/>
    </row>
    <row r="197" spans="2:8" x14ac:dyDescent="0.6">
      <c r="B197" s="157"/>
      <c r="C197" s="56"/>
      <c r="D197" s="66"/>
      <c r="E197" s="22"/>
      <c r="F197" s="38"/>
      <c r="G197" s="17"/>
      <c r="H197" s="41"/>
    </row>
    <row r="198" spans="2:8" x14ac:dyDescent="0.6">
      <c r="B198" s="157"/>
      <c r="C198" s="56"/>
      <c r="D198" s="66"/>
      <c r="E198" s="22"/>
      <c r="F198" s="38"/>
      <c r="G198" s="17"/>
      <c r="H198" s="41"/>
    </row>
    <row r="199" spans="2:8" x14ac:dyDescent="0.6">
      <c r="B199" s="157"/>
      <c r="C199" s="56"/>
      <c r="D199" s="66"/>
      <c r="E199" s="22"/>
      <c r="F199" s="38"/>
      <c r="G199" s="17"/>
      <c r="H199" s="41"/>
    </row>
    <row r="200" spans="2:8" x14ac:dyDescent="0.6">
      <c r="B200" s="157"/>
      <c r="C200" s="56"/>
      <c r="D200" s="66"/>
      <c r="E200" s="22"/>
      <c r="F200" s="38"/>
      <c r="G200" s="17"/>
      <c r="H200" s="41"/>
    </row>
    <row r="201" spans="2:8" x14ac:dyDescent="0.6">
      <c r="B201" s="157"/>
      <c r="C201" s="56"/>
      <c r="D201" s="66"/>
      <c r="E201" s="22"/>
      <c r="F201" s="38"/>
      <c r="G201" s="17"/>
      <c r="H201" s="41"/>
    </row>
    <row r="202" spans="2:8" x14ac:dyDescent="0.6">
      <c r="B202" s="157"/>
      <c r="C202" s="56"/>
      <c r="D202" s="66"/>
      <c r="E202" s="22"/>
      <c r="F202" s="38"/>
      <c r="G202" s="17"/>
      <c r="H202" s="41"/>
    </row>
    <row r="203" spans="2:8" x14ac:dyDescent="0.6">
      <c r="B203" s="157"/>
      <c r="C203" s="56"/>
      <c r="D203" s="66"/>
      <c r="E203" s="22"/>
      <c r="F203" s="38"/>
      <c r="G203" s="17"/>
      <c r="H203" s="41"/>
    </row>
    <row r="204" spans="2:8" x14ac:dyDescent="0.6">
      <c r="B204" s="157"/>
      <c r="C204" s="56"/>
      <c r="D204" s="66"/>
      <c r="E204" s="22"/>
      <c r="F204" s="38"/>
      <c r="G204" s="17"/>
      <c r="H204" s="41"/>
    </row>
    <row r="205" spans="2:8" x14ac:dyDescent="0.6">
      <c r="B205" s="157"/>
      <c r="C205" s="56"/>
      <c r="D205" s="66"/>
      <c r="E205" s="22"/>
      <c r="F205" s="38"/>
      <c r="G205" s="17"/>
      <c r="H205" s="41"/>
    </row>
    <row r="206" spans="2:8" x14ac:dyDescent="0.6">
      <c r="B206" s="157"/>
      <c r="C206" s="56"/>
      <c r="D206" s="66"/>
      <c r="E206" s="22"/>
      <c r="F206" s="38"/>
      <c r="G206" s="17"/>
      <c r="H206" s="41"/>
    </row>
    <row r="207" spans="2:8" x14ac:dyDescent="0.6">
      <c r="B207" s="157"/>
      <c r="C207" s="56"/>
      <c r="D207" s="66"/>
      <c r="E207" s="22"/>
      <c r="F207" s="38"/>
      <c r="G207" s="17"/>
      <c r="H207" s="41"/>
    </row>
    <row r="208" spans="2:8" x14ac:dyDescent="0.6">
      <c r="B208" s="157"/>
      <c r="C208" s="56"/>
      <c r="D208" s="66"/>
      <c r="E208" s="22"/>
      <c r="F208" s="38"/>
      <c r="G208" s="17"/>
      <c r="H208" s="41"/>
    </row>
    <row r="209" spans="2:8" x14ac:dyDescent="0.6">
      <c r="B209" s="157"/>
      <c r="C209" s="56"/>
      <c r="D209" s="66"/>
      <c r="E209" s="22"/>
      <c r="F209" s="38"/>
      <c r="G209" s="17"/>
      <c r="H209" s="41"/>
    </row>
    <row r="210" spans="2:8" x14ac:dyDescent="0.6">
      <c r="B210" s="157"/>
      <c r="C210" s="56"/>
      <c r="D210" s="66"/>
      <c r="E210" s="22"/>
      <c r="F210" s="38"/>
      <c r="G210" s="17"/>
      <c r="H210" s="41"/>
    </row>
    <row r="211" spans="2:8" x14ac:dyDescent="0.6">
      <c r="B211" s="157"/>
      <c r="C211" s="56"/>
      <c r="D211" s="66"/>
      <c r="E211" s="22"/>
      <c r="F211" s="38"/>
      <c r="G211" s="17"/>
      <c r="H211" s="41"/>
    </row>
    <row r="212" spans="2:8" x14ac:dyDescent="0.6">
      <c r="B212" s="157"/>
      <c r="C212" s="56"/>
      <c r="D212" s="66"/>
      <c r="E212" s="22"/>
      <c r="F212" s="38"/>
      <c r="G212" s="17"/>
      <c r="H212" s="41"/>
    </row>
    <row r="213" spans="2:8" x14ac:dyDescent="0.6">
      <c r="B213" s="157"/>
      <c r="C213" s="56"/>
      <c r="D213" s="66"/>
      <c r="E213" s="22"/>
      <c r="F213" s="38"/>
      <c r="G213" s="17"/>
      <c r="H213" s="41"/>
    </row>
    <row r="214" spans="2:8" x14ac:dyDescent="0.6">
      <c r="B214" s="157"/>
      <c r="C214" s="56"/>
      <c r="D214" s="66"/>
      <c r="E214" s="22"/>
      <c r="F214" s="38"/>
      <c r="G214" s="17"/>
      <c r="H214" s="41"/>
    </row>
    <row r="215" spans="2:8" s="28" customFormat="1" ht="24.75" customHeight="1" x14ac:dyDescent="0.6">
      <c r="B215" s="93" t="str">
        <f>$B$10</f>
        <v>C12.3</v>
      </c>
      <c r="C215" s="30" t="s">
        <v>173</v>
      </c>
      <c r="D215" s="31"/>
      <c r="E215" s="32"/>
      <c r="F215" s="31"/>
      <c r="G215" s="33">
        <f>SUM(G150:G214)</f>
        <v>0</v>
      </c>
      <c r="H215" s="34"/>
    </row>
  </sheetData>
  <mergeCells count="20">
    <mergeCell ref="B142:D142"/>
    <mergeCell ref="E142:G144"/>
    <mergeCell ref="B143:D143"/>
    <mergeCell ref="B144:D144"/>
    <mergeCell ref="B145:F145"/>
    <mergeCell ref="G145:G148"/>
    <mergeCell ref="B146:F148"/>
    <mergeCell ref="B77:D77"/>
    <mergeCell ref="E77:G79"/>
    <mergeCell ref="B78:D78"/>
    <mergeCell ref="B79:D79"/>
    <mergeCell ref="B80:F80"/>
    <mergeCell ref="G80:G83"/>
    <mergeCell ref="B81:F83"/>
    <mergeCell ref="E1:G1"/>
    <mergeCell ref="B1:C1"/>
    <mergeCell ref="B2:C2"/>
    <mergeCell ref="B5:F7"/>
    <mergeCell ref="G4:G7"/>
    <mergeCell ref="B4:F4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ZNT 4198/17T Standard Quotation Document Ver. 2019-09-02&amp;R&amp;"Arial,Bold"_____________________
C&amp;P   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61">
    <pageSetUpPr fitToPage="1"/>
  </sheetPr>
  <dimension ref="B1:H79"/>
  <sheetViews>
    <sheetView view="pageBreakPreview" topLeftCell="A6" zoomScaleNormal="125" zoomScaleSheetLayoutView="100" zoomScalePageLayoutView="125" workbookViewId="0">
      <selection activeCell="E28" sqref="E1:E1048576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82"/>
      <c r="C3" s="82"/>
      <c r="D3" s="83"/>
      <c r="E3" s="83"/>
      <c r="F3" s="84"/>
      <c r="G3" s="102"/>
    </row>
    <row r="4" spans="2:8" x14ac:dyDescent="0.6">
      <c r="B4" s="376" t="s">
        <v>8</v>
      </c>
      <c r="C4" s="377"/>
      <c r="D4" s="377"/>
      <c r="E4" s="377"/>
      <c r="F4" s="377"/>
      <c r="G4" s="373" t="str">
        <f>"CHAPTER "&amp;B10</f>
        <v>CHAPTER C12.4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8" ht="12.75" customHeight="1" x14ac:dyDescent="0.6">
      <c r="B6" s="369"/>
      <c r="C6" s="370"/>
      <c r="D6" s="370"/>
      <c r="E6" s="370"/>
      <c r="F6" s="370"/>
      <c r="G6" s="374"/>
      <c r="H6" s="8"/>
    </row>
    <row r="7" spans="2:8" ht="7.5" customHeight="1" x14ac:dyDescent="0.6">
      <c r="B7" s="371"/>
      <c r="C7" s="372"/>
      <c r="D7" s="372"/>
      <c r="E7" s="372"/>
      <c r="F7" s="372"/>
      <c r="G7" s="375"/>
      <c r="H7" s="8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ht="11.25" customHeight="1" x14ac:dyDescent="0.6">
      <c r="B9" s="157"/>
      <c r="D9" s="22"/>
      <c r="E9" s="22"/>
      <c r="F9" s="40"/>
      <c r="G9" s="17" t="str">
        <f t="shared" ref="G9:G40" si="0">IF(D9="","",E9*F9)</f>
        <v/>
      </c>
      <c r="H9" s="41"/>
    </row>
    <row r="10" spans="2:8" x14ac:dyDescent="0.6">
      <c r="B10" s="159" t="s">
        <v>3280</v>
      </c>
      <c r="C10" s="2" t="s">
        <v>3281</v>
      </c>
      <c r="D10" s="22"/>
      <c r="E10" s="22"/>
      <c r="F10" s="40"/>
      <c r="G10" s="17" t="str">
        <f t="shared" si="0"/>
        <v/>
      </c>
      <c r="H10" s="41"/>
    </row>
    <row r="11" spans="2:8" ht="11.25" customHeight="1" x14ac:dyDescent="0.6">
      <c r="B11" s="157"/>
      <c r="D11" s="22"/>
      <c r="E11" s="22"/>
      <c r="F11" s="40"/>
      <c r="G11" s="17" t="str">
        <f t="shared" si="0"/>
        <v/>
      </c>
      <c r="H11" s="41"/>
    </row>
    <row r="12" spans="2:8" x14ac:dyDescent="0.6">
      <c r="B12" s="157" t="s">
        <v>3282</v>
      </c>
      <c r="C12" s="3" t="s">
        <v>3152</v>
      </c>
      <c r="D12" s="22"/>
      <c r="E12" s="22"/>
      <c r="F12" s="40"/>
      <c r="G12" s="17" t="str">
        <f t="shared" si="0"/>
        <v/>
      </c>
      <c r="H12" s="41"/>
    </row>
    <row r="13" spans="2:8" ht="11.25" customHeight="1" x14ac:dyDescent="0.6">
      <c r="B13" s="157"/>
      <c r="D13" s="22"/>
      <c r="E13" s="22"/>
      <c r="F13" s="40"/>
      <c r="G13" s="17" t="str">
        <f t="shared" si="0"/>
        <v/>
      </c>
      <c r="H13" s="41"/>
    </row>
    <row r="14" spans="2:8" x14ac:dyDescent="0.6">
      <c r="B14" s="158" t="s">
        <v>3283</v>
      </c>
      <c r="C14" s="36" t="s">
        <v>3284</v>
      </c>
      <c r="D14" s="22" t="s">
        <v>517</v>
      </c>
      <c r="E14" s="22"/>
      <c r="F14" s="40"/>
      <c r="G14" s="17">
        <f t="shared" si="0"/>
        <v>0</v>
      </c>
      <c r="H14" s="41"/>
    </row>
    <row r="15" spans="2:8" ht="11.25" customHeight="1" x14ac:dyDescent="0.6">
      <c r="B15" s="157"/>
      <c r="D15" s="22"/>
      <c r="E15" s="22"/>
      <c r="F15" s="40"/>
      <c r="G15" s="17" t="str">
        <f t="shared" si="0"/>
        <v/>
      </c>
      <c r="H15" s="41"/>
    </row>
    <row r="16" spans="2:8" x14ac:dyDescent="0.6">
      <c r="B16" s="158" t="s">
        <v>3285</v>
      </c>
      <c r="C16" s="36" t="s">
        <v>3286</v>
      </c>
      <c r="D16" s="22" t="s">
        <v>517</v>
      </c>
      <c r="E16" s="22"/>
      <c r="F16" s="40"/>
      <c r="G16" s="17">
        <f t="shared" si="0"/>
        <v>0</v>
      </c>
      <c r="H16" s="41"/>
    </row>
    <row r="17" spans="2:8" ht="11.25" customHeight="1" x14ac:dyDescent="0.6">
      <c r="B17" s="158"/>
      <c r="C17" s="59"/>
      <c r="D17" s="22"/>
      <c r="E17" s="23"/>
      <c r="F17" s="24"/>
      <c r="G17" s="17" t="str">
        <f t="shared" si="0"/>
        <v/>
      </c>
      <c r="H17" s="42"/>
    </row>
    <row r="18" spans="2:8" ht="26" x14ac:dyDescent="0.6">
      <c r="B18" s="158" t="s">
        <v>3287</v>
      </c>
      <c r="C18" s="59" t="s">
        <v>3288</v>
      </c>
      <c r="D18" s="22"/>
      <c r="E18" s="23"/>
      <c r="F18" s="24"/>
      <c r="G18" s="17" t="str">
        <f t="shared" si="0"/>
        <v/>
      </c>
      <c r="H18" s="42"/>
    </row>
    <row r="19" spans="2:8" ht="11.25" customHeight="1" x14ac:dyDescent="0.6">
      <c r="B19" s="157"/>
      <c r="D19" s="22"/>
      <c r="E19" s="23"/>
      <c r="F19" s="24"/>
      <c r="G19" s="17" t="str">
        <f t="shared" si="0"/>
        <v/>
      </c>
      <c r="H19" s="42"/>
    </row>
    <row r="20" spans="2:8" x14ac:dyDescent="0.6">
      <c r="B20" s="158" t="s">
        <v>3289</v>
      </c>
      <c r="C20" s="36" t="s">
        <v>3284</v>
      </c>
      <c r="D20" s="66" t="s">
        <v>90</v>
      </c>
      <c r="E20" s="23"/>
      <c r="F20" s="40"/>
      <c r="G20" s="17">
        <f t="shared" si="0"/>
        <v>0</v>
      </c>
      <c r="H20" s="41"/>
    </row>
    <row r="21" spans="2:8" ht="11.25" customHeight="1" x14ac:dyDescent="0.6">
      <c r="B21" s="157"/>
      <c r="D21" s="22"/>
      <c r="E21" s="23"/>
      <c r="F21" s="43"/>
      <c r="G21" s="17" t="str">
        <f t="shared" si="0"/>
        <v/>
      </c>
      <c r="H21" s="41"/>
    </row>
    <row r="22" spans="2:8" x14ac:dyDescent="0.6">
      <c r="B22" s="158" t="s">
        <v>3290</v>
      </c>
      <c r="C22" s="36" t="s">
        <v>3286</v>
      </c>
      <c r="D22" s="66" t="s">
        <v>90</v>
      </c>
      <c r="E22" s="23"/>
      <c r="F22" s="40"/>
      <c r="G22" s="17">
        <f t="shared" si="0"/>
        <v>0</v>
      </c>
      <c r="H22" s="44"/>
    </row>
    <row r="23" spans="2:8" ht="11.25" customHeight="1" x14ac:dyDescent="0.6">
      <c r="B23" s="158"/>
      <c r="D23" s="22"/>
      <c r="E23" s="23"/>
      <c r="F23" s="45"/>
      <c r="G23" s="17" t="str">
        <f t="shared" si="0"/>
        <v/>
      </c>
    </row>
    <row r="24" spans="2:8" ht="26" x14ac:dyDescent="0.6">
      <c r="B24" s="157" t="s">
        <v>3291</v>
      </c>
      <c r="C24" s="59" t="s">
        <v>3292</v>
      </c>
      <c r="D24" s="22" t="s">
        <v>62</v>
      </c>
      <c r="E24" s="23"/>
      <c r="F24" s="45"/>
      <c r="G24" s="17">
        <f t="shared" si="0"/>
        <v>0</v>
      </c>
    </row>
    <row r="25" spans="2:8" ht="11.25" customHeight="1" x14ac:dyDescent="0.6">
      <c r="B25" s="157"/>
      <c r="C25" s="36"/>
      <c r="D25" s="22"/>
      <c r="E25" s="23"/>
      <c r="F25" s="38"/>
      <c r="G25" s="17" t="str">
        <f t="shared" si="0"/>
        <v/>
      </c>
    </row>
    <row r="26" spans="2:8" ht="26" x14ac:dyDescent="0.6">
      <c r="B26" s="157" t="s">
        <v>3293</v>
      </c>
      <c r="C26" s="59" t="s">
        <v>3294</v>
      </c>
      <c r="D26" s="37" t="s">
        <v>172</v>
      </c>
      <c r="E26" s="23"/>
      <c r="F26" s="45"/>
      <c r="G26" s="17">
        <f t="shared" si="0"/>
        <v>0</v>
      </c>
    </row>
    <row r="27" spans="2:8" ht="11.25" customHeight="1" x14ac:dyDescent="0.6">
      <c r="B27" s="157"/>
      <c r="C27" s="59"/>
      <c r="D27" s="22"/>
      <c r="E27" s="23"/>
      <c r="F27" s="43"/>
      <c r="G27" s="17" t="str">
        <f t="shared" si="0"/>
        <v/>
      </c>
    </row>
    <row r="28" spans="2:8" ht="15.5" x14ac:dyDescent="0.6">
      <c r="B28" s="157" t="s">
        <v>3295</v>
      </c>
      <c r="C28" s="36" t="s">
        <v>3296</v>
      </c>
      <c r="D28" s="37" t="s">
        <v>172</v>
      </c>
      <c r="E28" s="23"/>
      <c r="F28" s="45"/>
      <c r="G28" s="17">
        <f t="shared" si="0"/>
        <v>0</v>
      </c>
    </row>
    <row r="29" spans="2:8" ht="11.25" customHeight="1" x14ac:dyDescent="0.6">
      <c r="B29" s="157"/>
      <c r="C29" s="36"/>
      <c r="D29" s="22"/>
      <c r="E29" s="23"/>
      <c r="F29" s="40"/>
      <c r="G29" s="17" t="str">
        <f t="shared" si="0"/>
        <v/>
      </c>
      <c r="H29" s="41"/>
    </row>
    <row r="30" spans="2:8" ht="15" customHeight="1" x14ac:dyDescent="0.6">
      <c r="B30" s="158" t="s">
        <v>3297</v>
      </c>
      <c r="C30" s="59" t="s">
        <v>3298</v>
      </c>
      <c r="D30" s="22"/>
      <c r="E30" s="23"/>
      <c r="F30" s="40"/>
      <c r="G30" s="17" t="str">
        <f t="shared" si="0"/>
        <v/>
      </c>
      <c r="H30" s="41"/>
    </row>
    <row r="31" spans="2:8" ht="11.25" customHeight="1" x14ac:dyDescent="0.6">
      <c r="B31" s="157"/>
      <c r="D31" s="22"/>
      <c r="E31" s="23"/>
      <c r="F31" s="38"/>
      <c r="G31" s="17" t="str">
        <f t="shared" si="0"/>
        <v/>
      </c>
      <c r="H31" s="42"/>
    </row>
    <row r="32" spans="2:8" x14ac:dyDescent="0.6">
      <c r="B32" s="158" t="s">
        <v>3299</v>
      </c>
      <c r="C32" s="36" t="s">
        <v>3300</v>
      </c>
      <c r="D32" s="66" t="s">
        <v>90</v>
      </c>
      <c r="E32" s="26"/>
      <c r="F32" s="27"/>
      <c r="G32" s="17">
        <f t="shared" si="0"/>
        <v>0</v>
      </c>
      <c r="H32" s="18"/>
    </row>
    <row r="33" spans="2:8" s="36" customFormat="1" ht="11.25" customHeight="1" x14ac:dyDescent="0.6">
      <c r="B33" s="158"/>
      <c r="D33" s="66"/>
      <c r="E33" s="26"/>
      <c r="F33" s="27"/>
      <c r="G33" s="17" t="str">
        <f t="shared" si="0"/>
        <v/>
      </c>
      <c r="H33" s="18"/>
    </row>
    <row r="34" spans="2:8" x14ac:dyDescent="0.6">
      <c r="B34" s="158" t="s">
        <v>3301</v>
      </c>
      <c r="C34" s="36" t="s">
        <v>3302</v>
      </c>
      <c r="D34" s="66" t="s">
        <v>90</v>
      </c>
      <c r="E34" s="23"/>
      <c r="F34" s="38"/>
      <c r="G34" s="17">
        <f t="shared" si="0"/>
        <v>0</v>
      </c>
      <c r="H34" s="42"/>
    </row>
    <row r="35" spans="2:8" ht="11.25" customHeight="1" x14ac:dyDescent="0.6">
      <c r="B35" s="157"/>
      <c r="D35" s="37"/>
      <c r="E35" s="23"/>
      <c r="F35" s="38"/>
      <c r="G35" s="17" t="str">
        <f t="shared" si="0"/>
        <v/>
      </c>
      <c r="H35" s="42"/>
    </row>
    <row r="36" spans="2:8" x14ac:dyDescent="0.6">
      <c r="B36" s="158" t="s">
        <v>3303</v>
      </c>
      <c r="C36" s="36" t="s">
        <v>3304</v>
      </c>
      <c r="D36" s="66" t="s">
        <v>90</v>
      </c>
      <c r="E36" s="23"/>
      <c r="F36" s="47"/>
      <c r="G36" s="17">
        <f t="shared" si="0"/>
        <v>0</v>
      </c>
      <c r="H36" s="41"/>
    </row>
    <row r="37" spans="2:8" ht="11.25" customHeight="1" x14ac:dyDescent="0.6">
      <c r="B37" s="158"/>
      <c r="C37" s="36"/>
      <c r="D37" s="22"/>
      <c r="E37" s="23"/>
      <c r="F37" s="47"/>
      <c r="G37" s="17" t="str">
        <f t="shared" si="0"/>
        <v/>
      </c>
      <c r="H37" s="41"/>
    </row>
    <row r="38" spans="2:8" x14ac:dyDescent="0.6">
      <c r="B38" s="158" t="s">
        <v>3305</v>
      </c>
      <c r="C38" s="36" t="s">
        <v>3306</v>
      </c>
      <c r="D38" s="22"/>
      <c r="E38" s="23"/>
      <c r="F38" s="43"/>
      <c r="G38" s="17" t="str">
        <f t="shared" si="0"/>
        <v/>
      </c>
      <c r="H38" s="41"/>
    </row>
    <row r="39" spans="2:8" ht="11.25" customHeight="1" x14ac:dyDescent="0.6">
      <c r="B39" s="157"/>
      <c r="D39" s="37"/>
      <c r="E39" s="23"/>
      <c r="F39" s="43"/>
      <c r="G39" s="17" t="str">
        <f t="shared" si="0"/>
        <v/>
      </c>
      <c r="H39" s="41"/>
    </row>
    <row r="40" spans="2:8" x14ac:dyDescent="0.6">
      <c r="B40" s="158" t="s">
        <v>3307</v>
      </c>
      <c r="C40" s="36" t="s">
        <v>3308</v>
      </c>
      <c r="D40" s="66" t="s">
        <v>56</v>
      </c>
      <c r="E40" s="22"/>
      <c r="F40" s="40"/>
      <c r="G40" s="17">
        <f t="shared" si="0"/>
        <v>0</v>
      </c>
      <c r="H40" s="41"/>
    </row>
    <row r="41" spans="2:8" ht="11.25" customHeight="1" x14ac:dyDescent="0.6">
      <c r="B41" s="157"/>
      <c r="D41" s="37"/>
      <c r="E41" s="22"/>
      <c r="F41" s="40"/>
      <c r="G41" s="17" t="str">
        <f t="shared" ref="G41:G72" si="1">IF(D41="","",E41*F41)</f>
        <v/>
      </c>
      <c r="H41" s="41"/>
    </row>
    <row r="42" spans="2:8" x14ac:dyDescent="0.6">
      <c r="B42" s="158" t="s">
        <v>3309</v>
      </c>
      <c r="C42" s="36" t="s">
        <v>3190</v>
      </c>
      <c r="D42" s="66" t="s">
        <v>56</v>
      </c>
      <c r="E42" s="22"/>
      <c r="F42" s="38"/>
      <c r="G42" s="17">
        <f t="shared" si="1"/>
        <v>0</v>
      </c>
      <c r="H42" s="41"/>
    </row>
    <row r="43" spans="2:8" ht="11.25" customHeight="1" x14ac:dyDescent="0.6">
      <c r="B43" s="157"/>
      <c r="D43" s="37"/>
      <c r="E43" s="22"/>
      <c r="F43" s="38"/>
      <c r="G43" s="17" t="str">
        <f t="shared" si="1"/>
        <v/>
      </c>
      <c r="H43" s="41"/>
    </row>
    <row r="44" spans="2:8" x14ac:dyDescent="0.6">
      <c r="B44" s="158" t="s">
        <v>3310</v>
      </c>
      <c r="C44" s="36" t="s">
        <v>3192</v>
      </c>
      <c r="D44" s="66" t="s">
        <v>56</v>
      </c>
      <c r="E44" s="22"/>
      <c r="F44" s="38"/>
      <c r="G44" s="17">
        <f t="shared" si="1"/>
        <v>0</v>
      </c>
      <c r="H44" s="41"/>
    </row>
    <row r="45" spans="2:8" ht="11.25" customHeight="1" x14ac:dyDescent="0.6">
      <c r="B45" s="158"/>
      <c r="C45" s="36"/>
      <c r="D45" s="22"/>
      <c r="E45" s="22"/>
      <c r="F45" s="38"/>
      <c r="G45" s="17" t="str">
        <f t="shared" si="1"/>
        <v/>
      </c>
      <c r="H45" s="41"/>
    </row>
    <row r="46" spans="2:8" ht="26" x14ac:dyDescent="0.6">
      <c r="B46" s="157" t="s">
        <v>3311</v>
      </c>
      <c r="C46" s="59" t="s">
        <v>3312</v>
      </c>
      <c r="D46" s="15" t="s">
        <v>49</v>
      </c>
      <c r="E46" s="22"/>
      <c r="F46" s="38"/>
      <c r="G46" s="17">
        <f t="shared" si="1"/>
        <v>0</v>
      </c>
      <c r="H46" s="41"/>
    </row>
    <row r="47" spans="2:8" ht="11.25" customHeight="1" x14ac:dyDescent="0.6">
      <c r="B47" s="157"/>
      <c r="C47" s="36"/>
      <c r="D47" s="22"/>
      <c r="E47" s="22"/>
      <c r="F47" s="38"/>
      <c r="G47" s="17" t="str">
        <f t="shared" si="1"/>
        <v/>
      </c>
      <c r="H47" s="41"/>
    </row>
    <row r="48" spans="2:8" ht="15.5" x14ac:dyDescent="0.6">
      <c r="B48" s="157" t="s">
        <v>3313</v>
      </c>
      <c r="C48" s="36" t="s">
        <v>3314</v>
      </c>
      <c r="D48" s="15" t="s">
        <v>49</v>
      </c>
      <c r="E48" s="22"/>
      <c r="F48" s="38"/>
      <c r="G48" s="17">
        <f t="shared" si="1"/>
        <v>0</v>
      </c>
      <c r="H48" s="41"/>
    </row>
    <row r="49" spans="2:8" ht="11.25" customHeight="1" x14ac:dyDescent="0.6">
      <c r="B49" s="157"/>
      <c r="C49" s="36"/>
      <c r="D49" s="22"/>
      <c r="E49" s="22"/>
      <c r="F49" s="38"/>
      <c r="G49" s="17" t="str">
        <f t="shared" si="1"/>
        <v/>
      </c>
      <c r="H49" s="41"/>
    </row>
    <row r="50" spans="2:8" x14ac:dyDescent="0.6">
      <c r="B50" s="158" t="s">
        <v>3315</v>
      </c>
      <c r="C50" s="36" t="s">
        <v>3316</v>
      </c>
      <c r="D50" s="22"/>
      <c r="E50" s="22"/>
      <c r="F50" s="48"/>
      <c r="G50" s="17" t="str">
        <f t="shared" si="1"/>
        <v/>
      </c>
      <c r="H50" s="41"/>
    </row>
    <row r="51" spans="2:8" ht="11.25" customHeight="1" x14ac:dyDescent="0.6">
      <c r="B51" s="158"/>
      <c r="C51" s="36"/>
      <c r="D51" s="22"/>
      <c r="E51" s="22"/>
      <c r="F51" s="48"/>
      <c r="G51" s="17" t="str">
        <f t="shared" si="1"/>
        <v/>
      </c>
      <c r="H51" s="41"/>
    </row>
    <row r="52" spans="2:8" x14ac:dyDescent="0.6">
      <c r="B52" s="158" t="s">
        <v>3317</v>
      </c>
      <c r="C52" s="36" t="s">
        <v>3318</v>
      </c>
      <c r="D52" s="66" t="s">
        <v>56</v>
      </c>
      <c r="E52" s="22"/>
      <c r="F52" s="48"/>
      <c r="G52" s="17">
        <f t="shared" si="1"/>
        <v>0</v>
      </c>
      <c r="H52" s="41"/>
    </row>
    <row r="53" spans="2:8" ht="11.25" customHeight="1" x14ac:dyDescent="0.6">
      <c r="B53" s="158"/>
      <c r="C53" s="36"/>
      <c r="D53" s="66"/>
      <c r="E53" s="22"/>
      <c r="F53" s="48"/>
      <c r="G53" s="17" t="str">
        <f t="shared" si="1"/>
        <v/>
      </c>
      <c r="H53" s="41"/>
    </row>
    <row r="54" spans="2:8" x14ac:dyDescent="0.6">
      <c r="B54" s="158" t="s">
        <v>3319</v>
      </c>
      <c r="C54" s="36" t="s">
        <v>3197</v>
      </c>
      <c r="D54" s="66" t="s">
        <v>56</v>
      </c>
      <c r="E54" s="22"/>
      <c r="F54" s="38"/>
      <c r="G54" s="17">
        <f t="shared" si="1"/>
        <v>0</v>
      </c>
      <c r="H54" s="41"/>
    </row>
    <row r="55" spans="2:8" ht="11.25" customHeight="1" x14ac:dyDescent="0.6">
      <c r="B55" s="158"/>
      <c r="C55" s="36"/>
      <c r="D55" s="66"/>
      <c r="E55" s="22"/>
      <c r="F55" s="38"/>
      <c r="G55" s="17" t="str">
        <f t="shared" si="1"/>
        <v/>
      </c>
      <c r="H55" s="41"/>
    </row>
    <row r="56" spans="2:8" x14ac:dyDescent="0.6">
      <c r="B56" s="158" t="s">
        <v>3320</v>
      </c>
      <c r="C56" s="36" t="s">
        <v>3321</v>
      </c>
      <c r="D56" s="66" t="s">
        <v>56</v>
      </c>
      <c r="E56" s="22"/>
      <c r="F56" s="38"/>
      <c r="G56" s="17">
        <f t="shared" si="1"/>
        <v>0</v>
      </c>
      <c r="H56" s="41"/>
    </row>
    <row r="57" spans="2:8" ht="11.25" customHeight="1" x14ac:dyDescent="0.6">
      <c r="B57" s="158"/>
      <c r="C57" s="36"/>
      <c r="D57" s="66"/>
      <c r="E57" s="22"/>
      <c r="F57" s="38"/>
      <c r="G57" s="17" t="str">
        <f t="shared" si="1"/>
        <v/>
      </c>
      <c r="H57" s="41"/>
    </row>
    <row r="58" spans="2:8" x14ac:dyDescent="0.6">
      <c r="B58" s="158" t="s">
        <v>3322</v>
      </c>
      <c r="C58" s="36" t="s">
        <v>3199</v>
      </c>
      <c r="D58" s="66" t="s">
        <v>56</v>
      </c>
      <c r="E58" s="22"/>
      <c r="F58" s="38"/>
      <c r="G58" s="17">
        <f t="shared" si="1"/>
        <v>0</v>
      </c>
      <c r="H58" s="41"/>
    </row>
    <row r="59" spans="2:8" ht="11.25" customHeight="1" x14ac:dyDescent="0.6">
      <c r="B59" s="158"/>
      <c r="C59" s="36"/>
      <c r="D59" s="66"/>
      <c r="E59" s="22"/>
      <c r="F59" s="38"/>
      <c r="G59" s="17" t="str">
        <f t="shared" si="1"/>
        <v/>
      </c>
      <c r="H59" s="41"/>
    </row>
    <row r="60" spans="2:8" ht="15.5" x14ac:dyDescent="0.6">
      <c r="B60" s="50" t="s">
        <v>3323</v>
      </c>
      <c r="C60" s="56" t="s">
        <v>3324</v>
      </c>
      <c r="D60" s="15" t="s">
        <v>49</v>
      </c>
      <c r="E60" s="22"/>
      <c r="F60" s="38"/>
      <c r="G60" s="17">
        <f t="shared" si="1"/>
        <v>0</v>
      </c>
      <c r="H60" s="41"/>
    </row>
    <row r="61" spans="2:8" ht="11.25" customHeight="1" x14ac:dyDescent="0.6">
      <c r="B61" s="162"/>
      <c r="C61" s="36"/>
      <c r="D61" s="22"/>
      <c r="E61" s="22"/>
      <c r="F61" s="38"/>
      <c r="G61" s="17" t="str">
        <f t="shared" si="1"/>
        <v/>
      </c>
      <c r="H61" s="41"/>
    </row>
    <row r="62" spans="2:8" x14ac:dyDescent="0.6">
      <c r="B62" s="50" t="s">
        <v>3325</v>
      </c>
      <c r="C62" s="56" t="s">
        <v>3326</v>
      </c>
      <c r="D62" s="22" t="s">
        <v>59</v>
      </c>
      <c r="E62" s="37"/>
      <c r="F62" s="38"/>
      <c r="G62" s="17">
        <f t="shared" si="1"/>
        <v>0</v>
      </c>
    </row>
    <row r="63" spans="2:8" ht="11.25" customHeight="1" x14ac:dyDescent="0.6">
      <c r="B63" s="162"/>
      <c r="C63" s="36"/>
      <c r="D63" s="22"/>
      <c r="E63" s="22"/>
      <c r="F63" s="38"/>
      <c r="G63" s="17" t="str">
        <f t="shared" si="1"/>
        <v/>
      </c>
      <c r="H63" s="41"/>
    </row>
    <row r="64" spans="2:8" x14ac:dyDescent="0.6">
      <c r="B64" s="50" t="s">
        <v>3327</v>
      </c>
      <c r="C64" s="36" t="s">
        <v>3328</v>
      </c>
      <c r="D64" s="22" t="s">
        <v>90</v>
      </c>
      <c r="E64" s="37"/>
      <c r="F64" s="38"/>
      <c r="G64" s="17">
        <f t="shared" si="1"/>
        <v>0</v>
      </c>
      <c r="H64" s="49"/>
    </row>
    <row r="65" spans="2:8" ht="11.25" customHeight="1" x14ac:dyDescent="0.6">
      <c r="B65" s="157"/>
      <c r="C65" s="59"/>
      <c r="D65" s="22"/>
      <c r="E65" s="37"/>
      <c r="F65" s="38"/>
      <c r="G65" s="17" t="str">
        <f t="shared" si="1"/>
        <v/>
      </c>
    </row>
    <row r="66" spans="2:8" x14ac:dyDescent="0.6">
      <c r="B66" s="158" t="s">
        <v>3329</v>
      </c>
      <c r="C66" s="36" t="s">
        <v>3330</v>
      </c>
      <c r="D66" s="22"/>
      <c r="E66" s="22"/>
      <c r="F66" s="38"/>
      <c r="G66" s="17" t="str">
        <f t="shared" si="1"/>
        <v/>
      </c>
      <c r="H66" s="41"/>
    </row>
    <row r="67" spans="2:8" ht="11.25" customHeight="1" x14ac:dyDescent="0.6">
      <c r="B67" s="157"/>
      <c r="D67" s="37"/>
      <c r="E67" s="22"/>
      <c r="F67" s="38"/>
      <c r="G67" s="17" t="str">
        <f t="shared" si="1"/>
        <v/>
      </c>
      <c r="H67" s="41"/>
    </row>
    <row r="68" spans="2:8" x14ac:dyDescent="0.6">
      <c r="B68" s="158" t="s">
        <v>3331</v>
      </c>
      <c r="C68" s="36" t="s">
        <v>3332</v>
      </c>
      <c r="D68" s="66" t="s">
        <v>90</v>
      </c>
      <c r="E68" s="22"/>
      <c r="F68" s="38"/>
      <c r="G68" s="17">
        <f t="shared" si="1"/>
        <v>0</v>
      </c>
      <c r="H68" s="41"/>
    </row>
    <row r="69" spans="2:8" ht="11.25" customHeight="1" x14ac:dyDescent="0.6">
      <c r="B69" s="157"/>
      <c r="D69" s="37"/>
      <c r="E69" s="22"/>
      <c r="F69" s="38"/>
      <c r="G69" s="17" t="str">
        <f t="shared" si="1"/>
        <v/>
      </c>
      <c r="H69" s="41"/>
    </row>
    <row r="70" spans="2:8" x14ac:dyDescent="0.6">
      <c r="B70" s="158" t="s">
        <v>3333</v>
      </c>
      <c r="C70" s="36" t="s">
        <v>3223</v>
      </c>
      <c r="D70" s="66" t="s">
        <v>62</v>
      </c>
      <c r="E70" s="22"/>
      <c r="F70" s="38"/>
      <c r="G70" s="17">
        <f t="shared" si="1"/>
        <v>0</v>
      </c>
      <c r="H70" s="41"/>
    </row>
    <row r="71" spans="2:8" ht="11.25" customHeight="1" x14ac:dyDescent="0.6">
      <c r="B71" s="157"/>
      <c r="D71" s="37"/>
      <c r="E71" s="22"/>
      <c r="F71" s="38"/>
      <c r="G71" s="17" t="str">
        <f t="shared" si="1"/>
        <v/>
      </c>
      <c r="H71" s="41"/>
    </row>
    <row r="72" spans="2:8" x14ac:dyDescent="0.6">
      <c r="B72" s="158" t="s">
        <v>3334</v>
      </c>
      <c r="C72" s="36" t="s">
        <v>3225</v>
      </c>
      <c r="D72" s="66" t="s">
        <v>90</v>
      </c>
      <c r="E72" s="22"/>
      <c r="F72" s="38"/>
      <c r="G72" s="17">
        <f t="shared" si="1"/>
        <v>0</v>
      </c>
      <c r="H72" s="41"/>
    </row>
    <row r="73" spans="2:8" ht="11.25" customHeight="1" x14ac:dyDescent="0.6">
      <c r="B73" s="157"/>
      <c r="D73" s="37"/>
      <c r="E73" s="22"/>
      <c r="F73" s="38"/>
      <c r="G73" s="17" t="str">
        <f t="shared" ref="G73:G78" si="2">IF(D73="","",E73*F73)</f>
        <v/>
      </c>
      <c r="H73" s="41"/>
    </row>
    <row r="74" spans="2:8" ht="11.25" customHeight="1" x14ac:dyDescent="0.6">
      <c r="B74" s="158" t="s">
        <v>3335</v>
      </c>
      <c r="C74" s="36" t="s">
        <v>3336</v>
      </c>
      <c r="D74" s="66" t="s">
        <v>62</v>
      </c>
      <c r="E74" s="22"/>
      <c r="F74" s="38"/>
      <c r="G74" s="17">
        <f t="shared" si="2"/>
        <v>0</v>
      </c>
      <c r="H74" s="41"/>
    </row>
    <row r="75" spans="2:8" ht="11.25" customHeight="1" x14ac:dyDescent="0.6">
      <c r="B75" s="158"/>
      <c r="C75" s="36"/>
      <c r="D75" s="66"/>
      <c r="E75" s="22"/>
      <c r="F75" s="38"/>
      <c r="G75" s="17" t="str">
        <f t="shared" si="2"/>
        <v/>
      </c>
      <c r="H75" s="41"/>
    </row>
    <row r="76" spans="2:8" ht="11.25" customHeight="1" x14ac:dyDescent="0.6">
      <c r="B76" s="158"/>
      <c r="C76" s="36"/>
      <c r="D76" s="66"/>
      <c r="E76" s="22"/>
      <c r="F76" s="38"/>
      <c r="G76" s="17" t="str">
        <f t="shared" si="2"/>
        <v/>
      </c>
      <c r="H76" s="41"/>
    </row>
    <row r="77" spans="2:8" ht="11.25" customHeight="1" x14ac:dyDescent="0.6">
      <c r="B77" s="158"/>
      <c r="C77" s="36"/>
      <c r="D77" s="66"/>
      <c r="E77" s="22"/>
      <c r="F77" s="38"/>
      <c r="G77" s="17" t="str">
        <f t="shared" si="2"/>
        <v/>
      </c>
      <c r="H77" s="41"/>
    </row>
    <row r="78" spans="2:8" x14ac:dyDescent="0.6">
      <c r="B78" s="158"/>
      <c r="C78" s="36"/>
      <c r="D78" s="66"/>
      <c r="E78" s="22"/>
      <c r="F78" s="38"/>
      <c r="G78" s="17" t="str">
        <f t="shared" si="2"/>
        <v/>
      </c>
      <c r="H78" s="41"/>
    </row>
    <row r="79" spans="2:8" s="28" customFormat="1" ht="24.75" customHeight="1" x14ac:dyDescent="0.6">
      <c r="B79" s="93" t="str">
        <f>$B$10</f>
        <v>C12.4</v>
      </c>
      <c r="C79" s="30" t="s">
        <v>173</v>
      </c>
      <c r="D79" s="31"/>
      <c r="E79" s="32"/>
      <c r="F79" s="31"/>
      <c r="G79" s="33">
        <f>SUM(G9:G78)</f>
        <v>0</v>
      </c>
      <c r="H79" s="34"/>
    </row>
  </sheetData>
  <mergeCells count="4">
    <mergeCell ref="E1:G1"/>
    <mergeCell ref="B5:F7"/>
    <mergeCell ref="G4:G7"/>
    <mergeCell ref="B4:F4"/>
  </mergeCells>
  <pageMargins left="0.43307086614173229" right="0.31496062992125984" top="0.43307086614173229" bottom="0.62992125984251968" header="0.35433070866141736" footer="0.31496062992125984"/>
  <pageSetup paperSize="9" scale="82" firstPageNumber="31" fitToHeight="0" orientation="portrait" cellComments="asDisplayed" useFirstPageNumber="1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ZNT 4198/17T Standard Quotation Document Ver. 2019-09-02&amp;R&amp;"Arial,Bold"_____________________
C&amp;P   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62"/>
  <dimension ref="B1:H74"/>
  <sheetViews>
    <sheetView view="pageBreakPreview" topLeftCell="A33" zoomScaleNormal="125" zoomScaleSheetLayoutView="100" zoomScalePageLayoutView="125" workbookViewId="0">
      <selection activeCell="E28" sqref="E1:E1048576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82"/>
      <c r="C3" s="82"/>
      <c r="D3" s="83"/>
      <c r="E3" s="83"/>
      <c r="F3" s="84"/>
      <c r="G3" s="102"/>
    </row>
    <row r="4" spans="2:8" x14ac:dyDescent="0.6">
      <c r="B4" s="376" t="s">
        <v>8</v>
      </c>
      <c r="C4" s="377"/>
      <c r="D4" s="377"/>
      <c r="E4" s="377"/>
      <c r="F4" s="377"/>
      <c r="G4" s="373" t="str">
        <f>"CHAPTER "&amp;B10</f>
        <v xml:space="preserve">CHAPTER C12.5 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8" ht="12.75" customHeight="1" x14ac:dyDescent="0.6">
      <c r="B6" s="369"/>
      <c r="C6" s="370"/>
      <c r="D6" s="370"/>
      <c r="E6" s="370"/>
      <c r="F6" s="370"/>
      <c r="G6" s="374"/>
      <c r="H6" s="8"/>
    </row>
    <row r="7" spans="2:8" ht="7.5" customHeight="1" x14ac:dyDescent="0.6">
      <c r="B7" s="371"/>
      <c r="C7" s="372"/>
      <c r="D7" s="372"/>
      <c r="E7" s="372"/>
      <c r="F7" s="372"/>
      <c r="G7" s="375"/>
      <c r="H7" s="8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179"/>
      <c r="C9" s="36"/>
      <c r="D9" s="89"/>
      <c r="E9" s="15"/>
      <c r="F9" s="16"/>
      <c r="G9" s="17" t="str">
        <f t="shared" ref="G9:G40" si="0">IF(D9="","",E9*F9)</f>
        <v/>
      </c>
      <c r="H9" s="18"/>
    </row>
    <row r="10" spans="2:8" x14ac:dyDescent="0.6">
      <c r="B10" s="163" t="s">
        <v>3337</v>
      </c>
      <c r="C10" s="87" t="s">
        <v>3338</v>
      </c>
      <c r="D10" s="15"/>
      <c r="E10" s="15"/>
      <c r="F10" s="16"/>
      <c r="G10" s="17" t="str">
        <f t="shared" si="0"/>
        <v/>
      </c>
      <c r="H10" s="18"/>
    </row>
    <row r="11" spans="2:8" x14ac:dyDescent="0.6">
      <c r="B11" s="157"/>
      <c r="D11" s="22"/>
      <c r="E11" s="22"/>
      <c r="F11" s="40"/>
      <c r="G11" s="17" t="str">
        <f t="shared" si="0"/>
        <v/>
      </c>
      <c r="H11" s="41"/>
    </row>
    <row r="12" spans="2:8" x14ac:dyDescent="0.6">
      <c r="B12" s="158" t="s">
        <v>3339</v>
      </c>
      <c r="C12" s="35" t="s">
        <v>3340</v>
      </c>
      <c r="D12" s="22" t="s">
        <v>517</v>
      </c>
      <c r="E12" s="22"/>
      <c r="F12" s="40"/>
      <c r="G12" s="17">
        <f t="shared" si="0"/>
        <v>0</v>
      </c>
      <c r="H12" s="41"/>
    </row>
    <row r="13" spans="2:8" x14ac:dyDescent="0.6">
      <c r="B13" s="157"/>
      <c r="D13" s="22"/>
      <c r="E13" s="22"/>
      <c r="F13" s="40"/>
      <c r="G13" s="17" t="str">
        <f t="shared" si="0"/>
        <v/>
      </c>
      <c r="H13" s="41"/>
    </row>
    <row r="14" spans="2:8" ht="15.5" x14ac:dyDescent="0.6">
      <c r="B14" s="158" t="s">
        <v>3341</v>
      </c>
      <c r="C14" s="36" t="s">
        <v>3342</v>
      </c>
      <c r="D14" s="37" t="s">
        <v>172</v>
      </c>
      <c r="E14" s="22"/>
      <c r="F14" s="40"/>
      <c r="G14" s="17">
        <f t="shared" si="0"/>
        <v>0</v>
      </c>
      <c r="H14" s="41"/>
    </row>
    <row r="15" spans="2:8" x14ac:dyDescent="0.6">
      <c r="B15" s="157"/>
      <c r="C15" s="59"/>
      <c r="D15" s="22"/>
      <c r="E15" s="23"/>
      <c r="F15" s="24"/>
      <c r="G15" s="17" t="str">
        <f t="shared" si="0"/>
        <v/>
      </c>
      <c r="H15" s="42"/>
    </row>
    <row r="16" spans="2:8" ht="26.25" customHeight="1" x14ac:dyDescent="0.6">
      <c r="B16" s="158" t="s">
        <v>3343</v>
      </c>
      <c r="C16" s="36" t="s">
        <v>3344</v>
      </c>
      <c r="D16" s="22"/>
      <c r="E16" s="23"/>
      <c r="F16" s="24"/>
      <c r="G16" s="17" t="str">
        <f t="shared" si="0"/>
        <v/>
      </c>
      <c r="H16" s="42"/>
    </row>
    <row r="17" spans="2:8" x14ac:dyDescent="0.6">
      <c r="B17" s="157"/>
      <c r="D17" s="37"/>
      <c r="E17" s="23"/>
      <c r="F17" s="24"/>
      <c r="G17" s="17" t="str">
        <f t="shared" si="0"/>
        <v/>
      </c>
      <c r="H17" s="42"/>
    </row>
    <row r="18" spans="2:8" ht="15.5" x14ac:dyDescent="0.6">
      <c r="B18" s="158" t="s">
        <v>3345</v>
      </c>
      <c r="C18" s="36" t="s">
        <v>3346</v>
      </c>
      <c r="D18" s="37" t="s">
        <v>172</v>
      </c>
      <c r="E18" s="23"/>
      <c r="F18" s="40"/>
      <c r="G18" s="17">
        <f t="shared" si="0"/>
        <v>0</v>
      </c>
      <c r="H18" s="41"/>
    </row>
    <row r="19" spans="2:8" x14ac:dyDescent="0.6">
      <c r="B19" s="157"/>
      <c r="D19" s="37"/>
      <c r="E19" s="23"/>
      <c r="F19" s="43"/>
      <c r="G19" s="17" t="str">
        <f t="shared" si="0"/>
        <v/>
      </c>
      <c r="H19" s="41"/>
    </row>
    <row r="20" spans="2:8" x14ac:dyDescent="0.6">
      <c r="B20" s="158" t="s">
        <v>3347</v>
      </c>
      <c r="C20" s="36" t="s">
        <v>3348</v>
      </c>
      <c r="D20" s="66" t="s">
        <v>56</v>
      </c>
      <c r="E20" s="23"/>
      <c r="F20" s="40"/>
      <c r="G20" s="17">
        <f t="shared" si="0"/>
        <v>0</v>
      </c>
      <c r="H20" s="44"/>
    </row>
    <row r="21" spans="2:8" x14ac:dyDescent="0.6">
      <c r="B21" s="157"/>
      <c r="D21" s="37"/>
      <c r="E21" s="23"/>
      <c r="F21" s="45"/>
      <c r="G21" s="17" t="str">
        <f t="shared" si="0"/>
        <v/>
      </c>
    </row>
    <row r="22" spans="2:8" ht="26.25" customHeight="1" x14ac:dyDescent="0.6">
      <c r="B22" s="158" t="s">
        <v>3349</v>
      </c>
      <c r="C22" s="36" t="s">
        <v>3350</v>
      </c>
      <c r="D22" s="37" t="s">
        <v>172</v>
      </c>
      <c r="E22" s="23"/>
      <c r="F22" s="45"/>
      <c r="G22" s="17">
        <f t="shared" si="0"/>
        <v>0</v>
      </c>
    </row>
    <row r="23" spans="2:8" x14ac:dyDescent="0.6">
      <c r="B23" s="157"/>
      <c r="C23" s="36"/>
      <c r="D23" s="22"/>
      <c r="E23" s="23"/>
      <c r="F23" s="38"/>
      <c r="G23" s="17" t="str">
        <f t="shared" si="0"/>
        <v/>
      </c>
    </row>
    <row r="24" spans="2:8" x14ac:dyDescent="0.6">
      <c r="B24" s="158" t="s">
        <v>3351</v>
      </c>
      <c r="C24" s="36" t="s">
        <v>3352</v>
      </c>
      <c r="D24" s="37"/>
      <c r="E24" s="23"/>
      <c r="F24" s="45"/>
      <c r="G24" s="17" t="str">
        <f t="shared" si="0"/>
        <v/>
      </c>
    </row>
    <row r="25" spans="2:8" x14ac:dyDescent="0.6">
      <c r="B25" s="157"/>
      <c r="D25" s="37"/>
      <c r="E25" s="23"/>
      <c r="F25" s="43"/>
      <c r="G25" s="17" t="str">
        <f t="shared" si="0"/>
        <v/>
      </c>
    </row>
    <row r="26" spans="2:8" ht="15.5" x14ac:dyDescent="0.6">
      <c r="B26" s="158" t="s">
        <v>3353</v>
      </c>
      <c r="C26" s="36" t="s">
        <v>3354</v>
      </c>
      <c r="D26" s="37" t="s">
        <v>172</v>
      </c>
      <c r="E26" s="23"/>
      <c r="F26" s="45"/>
      <c r="G26" s="17">
        <f t="shared" si="0"/>
        <v>0</v>
      </c>
    </row>
    <row r="27" spans="2:8" x14ac:dyDescent="0.6">
      <c r="B27" s="157"/>
      <c r="D27" s="37"/>
      <c r="E27" s="23"/>
      <c r="F27" s="40"/>
      <c r="G27" s="17" t="str">
        <f t="shared" si="0"/>
        <v/>
      </c>
      <c r="H27" s="41"/>
    </row>
    <row r="28" spans="2:8" ht="29.25" customHeight="1" x14ac:dyDescent="0.6">
      <c r="B28" s="158" t="s">
        <v>3355</v>
      </c>
      <c r="C28" s="59" t="s">
        <v>3356</v>
      </c>
      <c r="D28" s="37" t="s">
        <v>172</v>
      </c>
      <c r="E28" s="23"/>
      <c r="F28" s="40"/>
      <c r="G28" s="17">
        <f t="shared" si="0"/>
        <v>0</v>
      </c>
      <c r="H28" s="41"/>
    </row>
    <row r="29" spans="2:8" x14ac:dyDescent="0.6">
      <c r="B29" s="157"/>
      <c r="D29" s="37"/>
      <c r="E29" s="23"/>
      <c r="F29" s="38"/>
      <c r="G29" s="17" t="str">
        <f t="shared" si="0"/>
        <v/>
      </c>
      <c r="H29" s="42"/>
    </row>
    <row r="30" spans="2:8" ht="15.5" x14ac:dyDescent="0.6">
      <c r="B30" s="158" t="s">
        <v>3357</v>
      </c>
      <c r="C30" s="36" t="s">
        <v>3358</v>
      </c>
      <c r="D30" s="37" t="s">
        <v>172</v>
      </c>
      <c r="E30" s="26"/>
      <c r="F30" s="27"/>
      <c r="G30" s="17">
        <f t="shared" si="0"/>
        <v>0</v>
      </c>
      <c r="H30" s="18"/>
    </row>
    <row r="31" spans="2:8" s="36" customFormat="1" x14ac:dyDescent="0.6">
      <c r="B31" s="158"/>
      <c r="D31" s="66"/>
      <c r="E31" s="26"/>
      <c r="F31" s="27"/>
      <c r="G31" s="17" t="str">
        <f t="shared" si="0"/>
        <v/>
      </c>
      <c r="H31" s="18"/>
    </row>
    <row r="32" spans="2:8" ht="15.5" x14ac:dyDescent="0.6">
      <c r="B32" s="158" t="s">
        <v>3359</v>
      </c>
      <c r="C32" s="36" t="s">
        <v>3360</v>
      </c>
      <c r="D32" s="37" t="s">
        <v>172</v>
      </c>
      <c r="E32" s="23"/>
      <c r="F32" s="38"/>
      <c r="G32" s="17">
        <f t="shared" si="0"/>
        <v>0</v>
      </c>
      <c r="H32" s="42"/>
    </row>
    <row r="33" spans="2:8" x14ac:dyDescent="0.6">
      <c r="B33" s="157"/>
      <c r="D33" s="37"/>
      <c r="E33" s="23"/>
      <c r="F33" s="38"/>
      <c r="G33" s="17" t="str">
        <f t="shared" si="0"/>
        <v/>
      </c>
      <c r="H33" s="42"/>
    </row>
    <row r="34" spans="2:8" ht="15.5" x14ac:dyDescent="0.6">
      <c r="B34" s="158" t="s">
        <v>3361</v>
      </c>
      <c r="C34" s="36" t="s">
        <v>3362</v>
      </c>
      <c r="D34" s="22" t="s">
        <v>3228</v>
      </c>
      <c r="E34" s="23"/>
      <c r="F34" s="47"/>
      <c r="G34" s="17">
        <f t="shared" si="0"/>
        <v>0</v>
      </c>
      <c r="H34" s="41"/>
    </row>
    <row r="35" spans="2:8" x14ac:dyDescent="0.6">
      <c r="B35" s="157"/>
      <c r="C35" s="36"/>
      <c r="D35" s="22"/>
      <c r="E35" s="23"/>
      <c r="F35" s="47"/>
      <c r="G35" s="17" t="str">
        <f t="shared" si="0"/>
        <v/>
      </c>
      <c r="H35" s="41"/>
    </row>
    <row r="36" spans="2:8" x14ac:dyDescent="0.6">
      <c r="B36" s="158" t="s">
        <v>3363</v>
      </c>
      <c r="C36" s="35" t="s">
        <v>3364</v>
      </c>
      <c r="D36" s="22" t="s">
        <v>62</v>
      </c>
      <c r="E36" s="23"/>
      <c r="F36" s="43"/>
      <c r="G36" s="17">
        <f t="shared" si="0"/>
        <v>0</v>
      </c>
      <c r="H36" s="41"/>
    </row>
    <row r="37" spans="2:8" x14ac:dyDescent="0.6">
      <c r="B37" s="157"/>
      <c r="D37" s="37"/>
      <c r="E37" s="23"/>
      <c r="F37" s="43"/>
      <c r="G37" s="17" t="str">
        <f t="shared" si="0"/>
        <v/>
      </c>
      <c r="H37" s="41"/>
    </row>
    <row r="38" spans="2:8" x14ac:dyDescent="0.6">
      <c r="B38" s="158" t="s">
        <v>3365</v>
      </c>
      <c r="C38" s="35" t="s">
        <v>3366</v>
      </c>
      <c r="D38" s="66"/>
      <c r="E38" s="22"/>
      <c r="F38" s="40"/>
      <c r="G38" s="17" t="str">
        <f t="shared" si="0"/>
        <v/>
      </c>
      <c r="H38" s="41"/>
    </row>
    <row r="39" spans="2:8" x14ac:dyDescent="0.6">
      <c r="B39" s="157"/>
      <c r="D39" s="37"/>
      <c r="E39" s="22"/>
      <c r="F39" s="40"/>
      <c r="G39" s="17" t="str">
        <f t="shared" si="0"/>
        <v/>
      </c>
      <c r="H39" s="41"/>
    </row>
    <row r="40" spans="2:8" ht="24.75" customHeight="1" x14ac:dyDescent="0.6">
      <c r="B40" s="158" t="s">
        <v>3367</v>
      </c>
      <c r="C40" s="56" t="s">
        <v>3368</v>
      </c>
      <c r="D40" s="66" t="s">
        <v>90</v>
      </c>
      <c r="E40" s="22"/>
      <c r="F40" s="38"/>
      <c r="G40" s="17">
        <f t="shared" si="0"/>
        <v>0</v>
      </c>
      <c r="H40" s="41"/>
    </row>
    <row r="41" spans="2:8" x14ac:dyDescent="0.6">
      <c r="B41" s="157"/>
      <c r="D41" s="37"/>
      <c r="E41" s="22"/>
      <c r="F41" s="38"/>
      <c r="G41" s="17" t="str">
        <f t="shared" ref="G41:G72" si="1">IF(D41="","",E41*F41)</f>
        <v/>
      </c>
      <c r="H41" s="41"/>
    </row>
    <row r="42" spans="2:8" ht="15.95" customHeight="1" x14ac:dyDescent="0.6">
      <c r="B42" s="158" t="s">
        <v>3369</v>
      </c>
      <c r="C42" s="180" t="s">
        <v>3370</v>
      </c>
      <c r="D42" s="15" t="s">
        <v>62</v>
      </c>
      <c r="E42" s="22"/>
      <c r="F42" s="38"/>
      <c r="G42" s="17">
        <f t="shared" si="1"/>
        <v>0</v>
      </c>
      <c r="H42" s="41"/>
    </row>
    <row r="43" spans="2:8" x14ac:dyDescent="0.6">
      <c r="B43" s="157"/>
      <c r="D43" s="37"/>
      <c r="E43" s="22"/>
      <c r="F43" s="38"/>
      <c r="G43" s="17" t="str">
        <f t="shared" si="1"/>
        <v/>
      </c>
      <c r="H43" s="41"/>
    </row>
    <row r="44" spans="2:8" x14ac:dyDescent="0.6">
      <c r="B44" s="157" t="s">
        <v>3371</v>
      </c>
      <c r="C44" s="35" t="s">
        <v>3372</v>
      </c>
      <c r="D44" s="66" t="s">
        <v>62</v>
      </c>
      <c r="E44" s="22"/>
      <c r="F44" s="38"/>
      <c r="G44" s="17">
        <f t="shared" si="1"/>
        <v>0</v>
      </c>
      <c r="H44" s="41"/>
    </row>
    <row r="45" spans="2:8" x14ac:dyDescent="0.6">
      <c r="B45" s="157"/>
      <c r="C45" s="36"/>
      <c r="D45" s="22"/>
      <c r="E45" s="22"/>
      <c r="F45" s="38"/>
      <c r="G45" s="17" t="str">
        <f t="shared" si="1"/>
        <v/>
      </c>
      <c r="H45" s="41"/>
    </row>
    <row r="46" spans="2:8" x14ac:dyDescent="0.6">
      <c r="B46" s="157" t="s">
        <v>3373</v>
      </c>
      <c r="C46" s="35" t="s">
        <v>3374</v>
      </c>
      <c r="D46" s="37" t="s">
        <v>62</v>
      </c>
      <c r="E46" s="22"/>
      <c r="F46" s="38"/>
      <c r="G46" s="17">
        <f t="shared" si="1"/>
        <v>0</v>
      </c>
      <c r="H46" s="41"/>
    </row>
    <row r="47" spans="2:8" x14ac:dyDescent="0.6">
      <c r="B47" s="157"/>
      <c r="C47" s="35"/>
      <c r="D47" s="37"/>
      <c r="E47" s="22"/>
      <c r="F47" s="38"/>
      <c r="G47" s="17" t="str">
        <f t="shared" si="1"/>
        <v/>
      </c>
      <c r="H47" s="41"/>
    </row>
    <row r="48" spans="2:8" x14ac:dyDescent="0.6">
      <c r="B48" s="157"/>
      <c r="C48" s="35"/>
      <c r="D48" s="37"/>
      <c r="E48" s="22"/>
      <c r="F48" s="38"/>
      <c r="G48" s="17" t="str">
        <f t="shared" si="1"/>
        <v/>
      </c>
      <c r="H48" s="41"/>
    </row>
    <row r="49" spans="2:8" x14ac:dyDescent="0.6">
      <c r="B49" s="157"/>
      <c r="C49" s="35"/>
      <c r="D49" s="37"/>
      <c r="E49" s="22"/>
      <c r="F49" s="38"/>
      <c r="G49" s="17" t="str">
        <f t="shared" si="1"/>
        <v/>
      </c>
      <c r="H49" s="41"/>
    </row>
    <row r="50" spans="2:8" x14ac:dyDescent="0.6">
      <c r="B50" s="157"/>
      <c r="C50" s="35"/>
      <c r="D50" s="37"/>
      <c r="E50" s="22"/>
      <c r="F50" s="38"/>
      <c r="G50" s="17" t="str">
        <f t="shared" si="1"/>
        <v/>
      </c>
      <c r="H50" s="41"/>
    </row>
    <row r="51" spans="2:8" x14ac:dyDescent="0.6">
      <c r="B51" s="157"/>
      <c r="C51" s="35"/>
      <c r="D51" s="37"/>
      <c r="E51" s="22"/>
      <c r="F51" s="38"/>
      <c r="G51" s="17" t="str">
        <f t="shared" si="1"/>
        <v/>
      </c>
      <c r="H51" s="41"/>
    </row>
    <row r="52" spans="2:8" x14ac:dyDescent="0.6">
      <c r="B52" s="157"/>
      <c r="C52" s="35"/>
      <c r="D52" s="37"/>
      <c r="E52" s="22"/>
      <c r="F52" s="38"/>
      <c r="G52" s="17" t="str">
        <f t="shared" si="1"/>
        <v/>
      </c>
      <c r="H52" s="41"/>
    </row>
    <row r="53" spans="2:8" x14ac:dyDescent="0.6">
      <c r="B53" s="157"/>
      <c r="C53" s="35"/>
      <c r="D53" s="37"/>
      <c r="E53" s="22"/>
      <c r="F53" s="38"/>
      <c r="G53" s="17" t="str">
        <f t="shared" si="1"/>
        <v/>
      </c>
      <c r="H53" s="41"/>
    </row>
    <row r="54" spans="2:8" x14ac:dyDescent="0.6">
      <c r="B54" s="157"/>
      <c r="C54" s="35"/>
      <c r="D54" s="37"/>
      <c r="E54" s="22"/>
      <c r="F54" s="38"/>
      <c r="G54" s="17" t="str">
        <f t="shared" si="1"/>
        <v/>
      </c>
      <c r="H54" s="41"/>
    </row>
    <row r="55" spans="2:8" x14ac:dyDescent="0.6">
      <c r="B55" s="157"/>
      <c r="C55" s="35"/>
      <c r="D55" s="37"/>
      <c r="E55" s="22"/>
      <c r="F55" s="38"/>
      <c r="G55" s="17" t="str">
        <f t="shared" si="1"/>
        <v/>
      </c>
      <c r="H55" s="41"/>
    </row>
    <row r="56" spans="2:8" x14ac:dyDescent="0.6">
      <c r="B56" s="157"/>
      <c r="C56" s="35"/>
      <c r="D56" s="37"/>
      <c r="E56" s="22"/>
      <c r="F56" s="38"/>
      <c r="G56" s="17" t="str">
        <f t="shared" si="1"/>
        <v/>
      </c>
      <c r="H56" s="41"/>
    </row>
    <row r="57" spans="2:8" x14ac:dyDescent="0.6">
      <c r="B57" s="157"/>
      <c r="C57" s="35"/>
      <c r="D57" s="37"/>
      <c r="E57" s="22"/>
      <c r="F57" s="38"/>
      <c r="G57" s="17" t="str">
        <f t="shared" si="1"/>
        <v/>
      </c>
      <c r="H57" s="41"/>
    </row>
    <row r="58" spans="2:8" x14ac:dyDescent="0.6">
      <c r="B58" s="157"/>
      <c r="C58" s="35"/>
      <c r="D58" s="37"/>
      <c r="E58" s="22"/>
      <c r="F58" s="38"/>
      <c r="G58" s="17" t="str">
        <f t="shared" si="1"/>
        <v/>
      </c>
      <c r="H58" s="41"/>
    </row>
    <row r="59" spans="2:8" x14ac:dyDescent="0.6">
      <c r="B59" s="157"/>
      <c r="C59" s="35"/>
      <c r="D59" s="37"/>
      <c r="E59" s="22"/>
      <c r="F59" s="38"/>
      <c r="G59" s="17" t="str">
        <f t="shared" si="1"/>
        <v/>
      </c>
      <c r="H59" s="41"/>
    </row>
    <row r="60" spans="2:8" x14ac:dyDescent="0.6">
      <c r="B60" s="157"/>
      <c r="C60" s="35"/>
      <c r="D60" s="37"/>
      <c r="E60" s="22"/>
      <c r="F60" s="38"/>
      <c r="G60" s="17" t="str">
        <f t="shared" si="1"/>
        <v/>
      </c>
      <c r="H60" s="41"/>
    </row>
    <row r="61" spans="2:8" x14ac:dyDescent="0.6">
      <c r="B61" s="157"/>
      <c r="C61" s="35"/>
      <c r="D61" s="37"/>
      <c r="E61" s="22"/>
      <c r="F61" s="38"/>
      <c r="G61" s="17" t="str">
        <f t="shared" si="1"/>
        <v/>
      </c>
      <c r="H61" s="41"/>
    </row>
    <row r="62" spans="2:8" x14ac:dyDescent="0.6">
      <c r="B62" s="157"/>
      <c r="C62" s="35"/>
      <c r="D62" s="37"/>
      <c r="E62" s="22"/>
      <c r="F62" s="38"/>
      <c r="G62" s="17" t="str">
        <f t="shared" si="1"/>
        <v/>
      </c>
      <c r="H62" s="41"/>
    </row>
    <row r="63" spans="2:8" x14ac:dyDescent="0.6">
      <c r="B63" s="157"/>
      <c r="C63" s="35"/>
      <c r="D63" s="37"/>
      <c r="E63" s="22"/>
      <c r="F63" s="38"/>
      <c r="G63" s="17" t="str">
        <f t="shared" si="1"/>
        <v/>
      </c>
      <c r="H63" s="41"/>
    </row>
    <row r="64" spans="2:8" x14ac:dyDescent="0.6">
      <c r="B64" s="157"/>
      <c r="C64" s="35"/>
      <c r="D64" s="37"/>
      <c r="E64" s="22"/>
      <c r="F64" s="38"/>
      <c r="G64" s="17" t="str">
        <f t="shared" si="1"/>
        <v/>
      </c>
      <c r="H64" s="41"/>
    </row>
    <row r="65" spans="2:8" x14ac:dyDescent="0.6">
      <c r="B65" s="157"/>
      <c r="C65" s="35"/>
      <c r="D65" s="37"/>
      <c r="E65" s="22"/>
      <c r="F65" s="38"/>
      <c r="G65" s="17" t="str">
        <f t="shared" si="1"/>
        <v/>
      </c>
      <c r="H65" s="41"/>
    </row>
    <row r="66" spans="2:8" x14ac:dyDescent="0.6">
      <c r="B66" s="157"/>
      <c r="C66" s="35"/>
      <c r="D66" s="37"/>
      <c r="E66" s="22"/>
      <c r="F66" s="38"/>
      <c r="G66" s="17" t="str">
        <f t="shared" si="1"/>
        <v/>
      </c>
      <c r="H66" s="41"/>
    </row>
    <row r="67" spans="2:8" x14ac:dyDescent="0.6">
      <c r="B67" s="157"/>
      <c r="C67" s="35"/>
      <c r="D67" s="37"/>
      <c r="E67" s="22"/>
      <c r="F67" s="38"/>
      <c r="G67" s="17" t="str">
        <f t="shared" si="1"/>
        <v/>
      </c>
      <c r="H67" s="41"/>
    </row>
    <row r="68" spans="2:8" x14ac:dyDescent="0.6">
      <c r="B68" s="157"/>
      <c r="C68" s="35"/>
      <c r="D68" s="37"/>
      <c r="E68" s="22"/>
      <c r="F68" s="38"/>
      <c r="G68" s="17" t="str">
        <f t="shared" si="1"/>
        <v/>
      </c>
      <c r="H68" s="41"/>
    </row>
    <row r="69" spans="2:8" x14ac:dyDescent="0.6">
      <c r="B69" s="157"/>
      <c r="C69" s="35"/>
      <c r="D69" s="37"/>
      <c r="E69" s="22"/>
      <c r="F69" s="38"/>
      <c r="G69" s="17" t="str">
        <f t="shared" si="1"/>
        <v/>
      </c>
      <c r="H69" s="41"/>
    </row>
    <row r="70" spans="2:8" x14ac:dyDescent="0.6">
      <c r="B70" s="157"/>
      <c r="C70" s="35"/>
      <c r="D70" s="37"/>
      <c r="E70" s="22"/>
      <c r="F70" s="38"/>
      <c r="G70" s="17" t="str">
        <f t="shared" si="1"/>
        <v/>
      </c>
      <c r="H70" s="41"/>
    </row>
    <row r="71" spans="2:8" x14ac:dyDescent="0.6">
      <c r="B71" s="157"/>
      <c r="C71" s="35"/>
      <c r="D71" s="37"/>
      <c r="E71" s="22"/>
      <c r="F71" s="38"/>
      <c r="G71" s="17" t="str">
        <f t="shared" si="1"/>
        <v/>
      </c>
      <c r="H71" s="41"/>
    </row>
    <row r="72" spans="2:8" x14ac:dyDescent="0.6">
      <c r="B72" s="157"/>
      <c r="C72" s="35"/>
      <c r="D72" s="37"/>
      <c r="E72" s="22"/>
      <c r="F72" s="38"/>
      <c r="G72" s="17" t="str">
        <f t="shared" si="1"/>
        <v/>
      </c>
      <c r="H72" s="41"/>
    </row>
    <row r="73" spans="2:8" x14ac:dyDescent="0.6">
      <c r="B73" s="157"/>
      <c r="C73" s="35"/>
      <c r="D73" s="37"/>
      <c r="E73" s="22"/>
      <c r="F73" s="38"/>
      <c r="G73" s="17" t="str">
        <f t="shared" ref="G73" si="2">IF(D73="","",E73*F73)</f>
        <v/>
      </c>
      <c r="H73" s="41"/>
    </row>
    <row r="74" spans="2:8" s="28" customFormat="1" ht="24.75" customHeight="1" x14ac:dyDescent="0.6">
      <c r="B74" s="93" t="str">
        <f>$B$10</f>
        <v xml:space="preserve">C12.5 </v>
      </c>
      <c r="C74" s="30" t="s">
        <v>173</v>
      </c>
      <c r="D74" s="31"/>
      <c r="E74" s="32"/>
      <c r="F74" s="31"/>
      <c r="G74" s="33">
        <f>SUM(G9:G73)</f>
        <v>0</v>
      </c>
      <c r="H74" s="34"/>
    </row>
  </sheetData>
  <mergeCells count="4">
    <mergeCell ref="E1:G1"/>
    <mergeCell ref="B5:F7"/>
    <mergeCell ref="G4:G7"/>
    <mergeCell ref="B4:F4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ZNT 4198/17T Standard Quotation Document Ver. 2019-09-02&amp;R&amp;"Arial,Bold"_____________________
C&amp;P   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63"/>
  <dimension ref="B1:H145"/>
  <sheetViews>
    <sheetView view="pageBreakPreview" topLeftCell="A4" zoomScaleNormal="125" zoomScaleSheetLayoutView="100" zoomScalePageLayoutView="125" workbookViewId="0">
      <selection activeCell="E28" sqref="E1:E1048576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82"/>
      <c r="C3" s="82"/>
      <c r="D3" s="83"/>
      <c r="E3" s="83"/>
      <c r="F3" s="84"/>
      <c r="G3" s="102"/>
    </row>
    <row r="4" spans="2:8" x14ac:dyDescent="0.6">
      <c r="B4" s="376" t="s">
        <v>8</v>
      </c>
      <c r="C4" s="377"/>
      <c r="D4" s="377"/>
      <c r="E4" s="377"/>
      <c r="F4" s="377"/>
      <c r="G4" s="373" t="str">
        <f>"CHAPTER "&amp;B10</f>
        <v>CHAPTER C12.6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8" ht="12.75" customHeight="1" x14ac:dyDescent="0.6">
      <c r="B6" s="369"/>
      <c r="C6" s="370"/>
      <c r="D6" s="370"/>
      <c r="E6" s="370"/>
      <c r="F6" s="370"/>
      <c r="G6" s="374"/>
      <c r="H6" s="8"/>
    </row>
    <row r="7" spans="2:8" ht="7.5" customHeight="1" x14ac:dyDescent="0.6">
      <c r="B7" s="371"/>
      <c r="C7" s="372"/>
      <c r="D7" s="372"/>
      <c r="E7" s="372"/>
      <c r="F7" s="372"/>
      <c r="G7" s="375"/>
      <c r="H7" s="8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88"/>
      <c r="C9" s="87"/>
      <c r="D9" s="15"/>
      <c r="E9" s="15"/>
      <c r="F9" s="16"/>
      <c r="G9" s="17" t="str">
        <f t="shared" ref="G9:G40" si="0">IF(D9="","",E9*F9)</f>
        <v/>
      </c>
      <c r="H9" s="18"/>
    </row>
    <row r="10" spans="2:8" x14ac:dyDescent="0.6">
      <c r="B10" s="163" t="s">
        <v>3375</v>
      </c>
      <c r="C10" s="87" t="s">
        <v>3376</v>
      </c>
      <c r="D10" s="15"/>
      <c r="E10" s="15"/>
      <c r="F10" s="16"/>
      <c r="G10" s="17" t="str">
        <f t="shared" si="0"/>
        <v/>
      </c>
      <c r="H10" s="18"/>
    </row>
    <row r="11" spans="2:8" x14ac:dyDescent="0.6">
      <c r="B11" s="157"/>
      <c r="D11" s="22"/>
      <c r="E11" s="22"/>
      <c r="F11" s="40"/>
      <c r="G11" s="17" t="str">
        <f t="shared" si="0"/>
        <v/>
      </c>
      <c r="H11" s="41"/>
    </row>
    <row r="12" spans="2:8" x14ac:dyDescent="0.6">
      <c r="B12" s="158" t="s">
        <v>3377</v>
      </c>
      <c r="C12" s="36" t="s">
        <v>3378</v>
      </c>
      <c r="D12" s="37"/>
      <c r="E12" s="22"/>
      <c r="F12" s="40"/>
      <c r="G12" s="17" t="str">
        <f t="shared" si="0"/>
        <v/>
      </c>
      <c r="H12" s="41"/>
    </row>
    <row r="13" spans="2:8" x14ac:dyDescent="0.6">
      <c r="B13" s="158"/>
      <c r="C13" s="36"/>
      <c r="D13" s="37"/>
      <c r="E13" s="22"/>
      <c r="F13" s="40"/>
      <c r="G13" s="17" t="str">
        <f t="shared" si="0"/>
        <v/>
      </c>
      <c r="H13" s="41"/>
    </row>
    <row r="14" spans="2:8" x14ac:dyDescent="0.6">
      <c r="B14" s="158" t="s">
        <v>3379</v>
      </c>
      <c r="C14" s="36" t="s">
        <v>3380</v>
      </c>
      <c r="D14" s="22" t="s">
        <v>28</v>
      </c>
      <c r="E14" s="22"/>
      <c r="F14" s="40"/>
      <c r="G14" s="17">
        <f t="shared" si="0"/>
        <v>0</v>
      </c>
      <c r="H14" s="41"/>
    </row>
    <row r="15" spans="2:8" x14ac:dyDescent="0.6">
      <c r="B15" s="158"/>
      <c r="C15" s="36"/>
      <c r="D15" s="22"/>
      <c r="E15" s="22"/>
      <c r="F15" s="40"/>
      <c r="G15" s="17" t="str">
        <f t="shared" si="0"/>
        <v/>
      </c>
      <c r="H15" s="41"/>
    </row>
    <row r="16" spans="2:8" x14ac:dyDescent="0.6">
      <c r="B16" s="158" t="s">
        <v>3381</v>
      </c>
      <c r="C16" s="36" t="s">
        <v>3382</v>
      </c>
      <c r="D16" s="22" t="s">
        <v>28</v>
      </c>
      <c r="E16" s="22"/>
      <c r="F16" s="40"/>
      <c r="G16" s="17">
        <f t="shared" si="0"/>
        <v>0</v>
      </c>
      <c r="H16" s="41"/>
    </row>
    <row r="17" spans="2:8" x14ac:dyDescent="0.6">
      <c r="B17" s="158"/>
      <c r="C17" s="36"/>
      <c r="D17" s="22"/>
      <c r="E17" s="22"/>
      <c r="F17" s="40"/>
      <c r="G17" s="17" t="str">
        <f t="shared" si="0"/>
        <v/>
      </c>
      <c r="H17" s="41"/>
    </row>
    <row r="18" spans="2:8" x14ac:dyDescent="0.6">
      <c r="B18" s="158" t="s">
        <v>3383</v>
      </c>
      <c r="C18" s="36" t="s">
        <v>3384</v>
      </c>
      <c r="D18" s="22" t="s">
        <v>28</v>
      </c>
      <c r="E18" s="23"/>
      <c r="F18" s="24"/>
      <c r="G18" s="17">
        <f t="shared" si="0"/>
        <v>0</v>
      </c>
      <c r="H18" s="42"/>
    </row>
    <row r="19" spans="2:8" x14ac:dyDescent="0.6">
      <c r="B19" s="158"/>
      <c r="C19" s="36"/>
      <c r="D19" s="22"/>
      <c r="E19" s="23"/>
      <c r="F19" s="24"/>
      <c r="G19" s="17" t="str">
        <f t="shared" si="0"/>
        <v/>
      </c>
      <c r="H19" s="42"/>
    </row>
    <row r="20" spans="2:8" ht="15.5" x14ac:dyDescent="0.6">
      <c r="B20" s="157" t="s">
        <v>3385</v>
      </c>
      <c r="C20" s="36" t="s">
        <v>3386</v>
      </c>
      <c r="D20" s="22" t="s">
        <v>49</v>
      </c>
      <c r="E20" s="23"/>
      <c r="F20" s="24"/>
      <c r="G20" s="17">
        <f t="shared" si="0"/>
        <v>0</v>
      </c>
      <c r="H20" s="42"/>
    </row>
    <row r="21" spans="2:8" x14ac:dyDescent="0.6">
      <c r="B21" s="162"/>
      <c r="C21" s="36"/>
      <c r="D21" s="37"/>
      <c r="E21" s="23"/>
      <c r="F21" s="40"/>
      <c r="G21" s="17" t="str">
        <f t="shared" si="0"/>
        <v/>
      </c>
      <c r="H21" s="41"/>
    </row>
    <row r="22" spans="2:8" ht="15.5" x14ac:dyDescent="0.6">
      <c r="B22" s="157" t="s">
        <v>3387</v>
      </c>
      <c r="C22" s="36" t="s">
        <v>3388</v>
      </c>
      <c r="D22" s="22" t="s">
        <v>49</v>
      </c>
      <c r="E22" s="23"/>
      <c r="F22" s="43"/>
      <c r="G22" s="17">
        <f t="shared" si="0"/>
        <v>0</v>
      </c>
      <c r="H22" s="41"/>
    </row>
    <row r="23" spans="2:8" x14ac:dyDescent="0.6">
      <c r="B23" s="162"/>
      <c r="C23" s="36"/>
      <c r="D23" s="66"/>
      <c r="E23" s="23"/>
      <c r="F23" s="40"/>
      <c r="G23" s="17" t="str">
        <f t="shared" si="0"/>
        <v/>
      </c>
      <c r="H23" s="44"/>
    </row>
    <row r="24" spans="2:8" x14ac:dyDescent="0.6">
      <c r="B24" s="158" t="s">
        <v>3389</v>
      </c>
      <c r="C24" s="36" t="s">
        <v>3390</v>
      </c>
      <c r="D24" s="37"/>
      <c r="E24" s="23"/>
      <c r="F24" s="45"/>
      <c r="G24" s="17" t="str">
        <f t="shared" si="0"/>
        <v/>
      </c>
    </row>
    <row r="25" spans="2:8" x14ac:dyDescent="0.6">
      <c r="B25" s="162"/>
      <c r="C25" s="1"/>
      <c r="D25" s="37"/>
      <c r="E25" s="23"/>
      <c r="F25" s="45"/>
      <c r="G25" s="17" t="str">
        <f t="shared" si="0"/>
        <v/>
      </c>
    </row>
    <row r="26" spans="2:8" x14ac:dyDescent="0.6">
      <c r="B26" s="158" t="s">
        <v>3391</v>
      </c>
      <c r="C26" s="36" t="s">
        <v>1877</v>
      </c>
      <c r="D26" s="22" t="s">
        <v>59</v>
      </c>
      <c r="E26" s="23"/>
      <c r="F26" s="38"/>
      <c r="G26" s="17">
        <f t="shared" si="0"/>
        <v>0</v>
      </c>
    </row>
    <row r="27" spans="2:8" x14ac:dyDescent="0.6">
      <c r="B27" s="162"/>
      <c r="C27" s="1"/>
      <c r="D27" s="37"/>
      <c r="E27" s="23"/>
      <c r="F27" s="45"/>
      <c r="G27" s="17" t="str">
        <f t="shared" si="0"/>
        <v/>
      </c>
    </row>
    <row r="28" spans="2:8" x14ac:dyDescent="0.6">
      <c r="B28" s="158" t="s">
        <v>3392</v>
      </c>
      <c r="C28" s="36" t="s">
        <v>1878</v>
      </c>
      <c r="D28" s="37" t="s">
        <v>59</v>
      </c>
      <c r="E28" s="23"/>
      <c r="F28" s="43"/>
      <c r="G28" s="17">
        <f t="shared" si="0"/>
        <v>0</v>
      </c>
    </row>
    <row r="29" spans="2:8" x14ac:dyDescent="0.6">
      <c r="B29" s="158"/>
      <c r="C29" s="36"/>
      <c r="D29" s="37"/>
      <c r="E29" s="23"/>
      <c r="F29" s="45"/>
      <c r="G29" s="17" t="str">
        <f t="shared" si="0"/>
        <v/>
      </c>
    </row>
    <row r="30" spans="2:8" ht="27" customHeight="1" x14ac:dyDescent="0.6">
      <c r="B30" s="157" t="s">
        <v>3393</v>
      </c>
      <c r="C30" s="59" t="s">
        <v>3394</v>
      </c>
      <c r="D30" s="37" t="s">
        <v>172</v>
      </c>
      <c r="E30" s="23"/>
      <c r="F30" s="40"/>
      <c r="G30" s="17">
        <f t="shared" si="0"/>
        <v>0</v>
      </c>
      <c r="H30" s="41"/>
    </row>
    <row r="31" spans="2:8" x14ac:dyDescent="0.6">
      <c r="B31" s="162"/>
      <c r="C31" s="59"/>
      <c r="D31" s="37"/>
      <c r="E31" s="23"/>
      <c r="F31" s="40"/>
      <c r="G31" s="17" t="str">
        <f t="shared" si="0"/>
        <v/>
      </c>
      <c r="H31" s="41"/>
    </row>
    <row r="32" spans="2:8" ht="23.25" customHeight="1" x14ac:dyDescent="0.6">
      <c r="B32" s="157" t="s">
        <v>3395</v>
      </c>
      <c r="C32" s="59" t="s">
        <v>3396</v>
      </c>
      <c r="D32" s="37" t="s">
        <v>62</v>
      </c>
      <c r="E32" s="23"/>
      <c r="F32" s="38"/>
      <c r="G32" s="17">
        <f t="shared" si="0"/>
        <v>0</v>
      </c>
      <c r="H32" s="42"/>
    </row>
    <row r="33" spans="2:8" x14ac:dyDescent="0.6">
      <c r="B33" s="162"/>
      <c r="C33" s="36"/>
      <c r="D33" s="37"/>
      <c r="E33" s="26"/>
      <c r="F33" s="27"/>
      <c r="G33" s="17" t="str">
        <f t="shared" si="0"/>
        <v/>
      </c>
      <c r="H33" s="18"/>
    </row>
    <row r="34" spans="2:8" s="36" customFormat="1" ht="27" customHeight="1" x14ac:dyDescent="0.6">
      <c r="B34" s="158" t="s">
        <v>3397</v>
      </c>
      <c r="C34" s="59" t="s">
        <v>3398</v>
      </c>
      <c r="D34" s="37" t="s">
        <v>172</v>
      </c>
      <c r="E34" s="26"/>
      <c r="F34" s="27"/>
      <c r="G34" s="17">
        <f t="shared" si="0"/>
        <v>0</v>
      </c>
      <c r="H34" s="18"/>
    </row>
    <row r="35" spans="2:8" x14ac:dyDescent="0.6">
      <c r="B35" s="162"/>
      <c r="C35" s="36"/>
      <c r="D35" s="37"/>
      <c r="E35" s="23"/>
      <c r="F35" s="38"/>
      <c r="G35" s="17" t="str">
        <f t="shared" si="0"/>
        <v/>
      </c>
      <c r="H35" s="42"/>
    </row>
    <row r="36" spans="2:8" ht="24.95" customHeight="1" x14ac:dyDescent="0.6">
      <c r="B36" s="157" t="s">
        <v>3399</v>
      </c>
      <c r="C36" s="59" t="s">
        <v>3400</v>
      </c>
      <c r="D36" s="37" t="s">
        <v>62</v>
      </c>
      <c r="E36" s="23"/>
      <c r="F36" s="38"/>
      <c r="G36" s="17">
        <f t="shared" si="0"/>
        <v>0</v>
      </c>
      <c r="H36" s="42"/>
    </row>
    <row r="37" spans="2:8" x14ac:dyDescent="0.6">
      <c r="B37" s="162"/>
      <c r="C37" s="36"/>
      <c r="D37" s="22"/>
      <c r="E37" s="23"/>
      <c r="F37" s="47"/>
      <c r="G37" s="17" t="str">
        <f t="shared" si="0"/>
        <v/>
      </c>
      <c r="H37" s="41"/>
    </row>
    <row r="38" spans="2:8" ht="15.5" x14ac:dyDescent="0.6">
      <c r="B38" s="157" t="s">
        <v>3401</v>
      </c>
      <c r="C38" s="36" t="s">
        <v>3402</v>
      </c>
      <c r="D38" s="37" t="s">
        <v>172</v>
      </c>
      <c r="E38" s="23"/>
      <c r="F38" s="47"/>
      <c r="G38" s="17">
        <f t="shared" si="0"/>
        <v>0</v>
      </c>
      <c r="H38" s="41"/>
    </row>
    <row r="39" spans="2:8" x14ac:dyDescent="0.6">
      <c r="B39" s="162"/>
      <c r="C39" s="35"/>
      <c r="D39" s="22"/>
      <c r="E39" s="23"/>
      <c r="F39" s="43"/>
      <c r="G39" s="17" t="str">
        <f t="shared" si="0"/>
        <v/>
      </c>
      <c r="H39" s="41"/>
    </row>
    <row r="40" spans="2:8" x14ac:dyDescent="0.6">
      <c r="B40" s="158" t="s">
        <v>3403</v>
      </c>
      <c r="C40" s="36" t="s">
        <v>3404</v>
      </c>
      <c r="D40" s="37"/>
      <c r="E40" s="23"/>
      <c r="F40" s="43"/>
      <c r="G40" s="17" t="str">
        <f t="shared" si="0"/>
        <v/>
      </c>
      <c r="H40" s="41"/>
    </row>
    <row r="41" spans="2:8" x14ac:dyDescent="0.6">
      <c r="B41" s="157"/>
      <c r="D41" s="37"/>
      <c r="E41" s="22"/>
      <c r="F41" s="40"/>
      <c r="G41" s="17" t="str">
        <f t="shared" ref="G41:G72" si="1">IF(D41="","",E41*F41)</f>
        <v/>
      </c>
      <c r="H41" s="41"/>
    </row>
    <row r="42" spans="2:8" x14ac:dyDescent="0.6">
      <c r="B42" s="158" t="s">
        <v>3405</v>
      </c>
      <c r="C42" s="36" t="s">
        <v>3406</v>
      </c>
      <c r="D42" s="66" t="s">
        <v>90</v>
      </c>
      <c r="E42" s="22"/>
      <c r="F42" s="40"/>
      <c r="G42" s="17">
        <f t="shared" si="1"/>
        <v>0</v>
      </c>
      <c r="H42" s="41"/>
    </row>
    <row r="43" spans="2:8" x14ac:dyDescent="0.6">
      <c r="B43" s="162"/>
      <c r="C43" s="1"/>
      <c r="D43" s="45"/>
      <c r="E43" s="22"/>
      <c r="F43" s="40"/>
      <c r="G43" s="17" t="str">
        <f t="shared" si="1"/>
        <v/>
      </c>
      <c r="H43" s="41"/>
    </row>
    <row r="44" spans="2:8" x14ac:dyDescent="0.6">
      <c r="B44" s="158" t="s">
        <v>3407</v>
      </c>
      <c r="C44" s="36" t="s">
        <v>3408</v>
      </c>
      <c r="D44" s="37" t="s">
        <v>62</v>
      </c>
      <c r="E44" s="22"/>
      <c r="F44" s="40"/>
      <c r="G44" s="17">
        <f t="shared" si="1"/>
        <v>0</v>
      </c>
      <c r="H44" s="41"/>
    </row>
    <row r="45" spans="2:8" x14ac:dyDescent="0.6">
      <c r="B45" s="158"/>
      <c r="D45" s="37"/>
      <c r="E45" s="22"/>
      <c r="F45" s="40"/>
      <c r="G45" s="17" t="str">
        <f t="shared" si="1"/>
        <v/>
      </c>
      <c r="H45" s="41"/>
    </row>
    <row r="46" spans="2:8" ht="27.75" customHeight="1" x14ac:dyDescent="0.6">
      <c r="B46" s="158" t="s">
        <v>3409</v>
      </c>
      <c r="C46" s="59" t="s">
        <v>3410</v>
      </c>
      <c r="D46" s="22" t="s">
        <v>49</v>
      </c>
      <c r="E46" s="22"/>
      <c r="F46" s="40"/>
      <c r="G46" s="17">
        <f t="shared" si="1"/>
        <v>0</v>
      </c>
      <c r="H46" s="41"/>
    </row>
    <row r="47" spans="2:8" x14ac:dyDescent="0.6">
      <c r="B47" s="162"/>
      <c r="D47" s="37"/>
      <c r="E47" s="22"/>
      <c r="F47" s="40"/>
      <c r="G47" s="17" t="str">
        <f t="shared" si="1"/>
        <v/>
      </c>
      <c r="H47" s="41"/>
    </row>
    <row r="48" spans="2:8" x14ac:dyDescent="0.6">
      <c r="B48" s="158" t="s">
        <v>3411</v>
      </c>
      <c r="C48" s="36" t="s">
        <v>3412</v>
      </c>
      <c r="D48" s="37"/>
      <c r="E48" s="22"/>
      <c r="F48" s="40"/>
      <c r="G48" s="17" t="str">
        <f t="shared" si="1"/>
        <v/>
      </c>
      <c r="H48" s="41"/>
    </row>
    <row r="49" spans="2:8" x14ac:dyDescent="0.6">
      <c r="B49" s="162"/>
      <c r="C49" s="1"/>
      <c r="D49" s="45"/>
      <c r="E49" s="22"/>
      <c r="F49" s="40"/>
      <c r="G49" s="17" t="str">
        <f t="shared" si="1"/>
        <v/>
      </c>
      <c r="H49" s="41"/>
    </row>
    <row r="50" spans="2:8" ht="15.5" x14ac:dyDescent="0.6">
      <c r="B50" s="158" t="s">
        <v>3413</v>
      </c>
      <c r="C50" s="36" t="s">
        <v>3414</v>
      </c>
      <c r="D50" s="37" t="s">
        <v>172</v>
      </c>
      <c r="E50" s="22"/>
      <c r="F50" s="40"/>
      <c r="G50" s="17">
        <f t="shared" si="1"/>
        <v>0</v>
      </c>
      <c r="H50" s="41"/>
    </row>
    <row r="51" spans="2:8" x14ac:dyDescent="0.6">
      <c r="B51" s="162"/>
      <c r="C51" s="1"/>
      <c r="D51" s="45"/>
      <c r="E51" s="22"/>
      <c r="F51" s="40"/>
      <c r="G51" s="17" t="str">
        <f t="shared" si="1"/>
        <v/>
      </c>
      <c r="H51" s="41"/>
    </row>
    <row r="52" spans="2:8" ht="15.5" x14ac:dyDescent="0.6">
      <c r="B52" s="158" t="s">
        <v>3415</v>
      </c>
      <c r="C52" s="36" t="s">
        <v>3382</v>
      </c>
      <c r="D52" s="37" t="s">
        <v>172</v>
      </c>
      <c r="E52" s="22"/>
      <c r="F52" s="40"/>
      <c r="G52" s="17">
        <f t="shared" si="1"/>
        <v>0</v>
      </c>
      <c r="H52" s="41"/>
    </row>
    <row r="53" spans="2:8" x14ac:dyDescent="0.6">
      <c r="B53" s="162"/>
      <c r="C53" s="1"/>
      <c r="D53" s="45"/>
      <c r="E53" s="22"/>
      <c r="F53" s="40"/>
      <c r="G53" s="17" t="str">
        <f t="shared" si="1"/>
        <v/>
      </c>
      <c r="H53" s="41"/>
    </row>
    <row r="54" spans="2:8" ht="15.5" x14ac:dyDescent="0.6">
      <c r="B54" s="158" t="s">
        <v>3416</v>
      </c>
      <c r="C54" s="36" t="s">
        <v>3384</v>
      </c>
      <c r="D54" s="37" t="s">
        <v>172</v>
      </c>
      <c r="E54" s="22"/>
      <c r="F54" s="40"/>
      <c r="G54" s="17">
        <f t="shared" si="1"/>
        <v>0</v>
      </c>
      <c r="H54" s="41"/>
    </row>
    <row r="55" spans="2:8" x14ac:dyDescent="0.6">
      <c r="B55" s="158"/>
      <c r="D55" s="37"/>
      <c r="E55" s="22"/>
      <c r="F55" s="40"/>
      <c r="G55" s="17" t="str">
        <f t="shared" si="1"/>
        <v/>
      </c>
      <c r="H55" s="41"/>
    </row>
    <row r="56" spans="2:8" x14ac:dyDescent="0.6">
      <c r="B56" s="158" t="s">
        <v>3417</v>
      </c>
      <c r="C56" s="36" t="s">
        <v>3418</v>
      </c>
      <c r="D56" s="37" t="s">
        <v>90</v>
      </c>
      <c r="E56" s="22"/>
      <c r="F56" s="40"/>
      <c r="G56" s="17">
        <f t="shared" si="1"/>
        <v>0</v>
      </c>
      <c r="H56" s="41"/>
    </row>
    <row r="57" spans="2:8" x14ac:dyDescent="0.6">
      <c r="B57" s="158"/>
      <c r="C57" s="36"/>
      <c r="D57" s="37"/>
      <c r="E57" s="22"/>
      <c r="F57" s="40"/>
      <c r="G57" s="17" t="str">
        <f t="shared" si="1"/>
        <v/>
      </c>
      <c r="H57" s="41"/>
    </row>
    <row r="58" spans="2:8" x14ac:dyDescent="0.6">
      <c r="B58" s="158"/>
      <c r="C58" s="36"/>
      <c r="D58" s="37"/>
      <c r="E58" s="22"/>
      <c r="F58" s="40"/>
      <c r="G58" s="17" t="str">
        <f t="shared" si="1"/>
        <v/>
      </c>
      <c r="H58" s="41"/>
    </row>
    <row r="59" spans="2:8" x14ac:dyDescent="0.6">
      <c r="B59" s="158"/>
      <c r="C59" s="36"/>
      <c r="D59" s="37"/>
      <c r="E59" s="22"/>
      <c r="F59" s="40"/>
      <c r="G59" s="17" t="str">
        <f t="shared" si="1"/>
        <v/>
      </c>
      <c r="H59" s="41"/>
    </row>
    <row r="60" spans="2:8" x14ac:dyDescent="0.6">
      <c r="B60" s="158"/>
      <c r="C60" s="36"/>
      <c r="D60" s="37"/>
      <c r="E60" s="22"/>
      <c r="F60" s="40"/>
      <c r="G60" s="17" t="str">
        <f t="shared" si="1"/>
        <v/>
      </c>
      <c r="H60" s="41"/>
    </row>
    <row r="61" spans="2:8" x14ac:dyDescent="0.6">
      <c r="B61" s="158"/>
      <c r="C61" s="36"/>
      <c r="D61" s="37"/>
      <c r="E61" s="22"/>
      <c r="F61" s="40"/>
      <c r="G61" s="17" t="str">
        <f t="shared" si="1"/>
        <v/>
      </c>
      <c r="H61" s="41"/>
    </row>
    <row r="62" spans="2:8" x14ac:dyDescent="0.6">
      <c r="B62" s="158"/>
      <c r="C62" s="36"/>
      <c r="D62" s="37"/>
      <c r="E62" s="22"/>
      <c r="F62" s="40"/>
      <c r="G62" s="17" t="str">
        <f t="shared" si="1"/>
        <v/>
      </c>
      <c r="H62" s="41"/>
    </row>
    <row r="63" spans="2:8" x14ac:dyDescent="0.6">
      <c r="B63" s="158"/>
      <c r="C63" s="36"/>
      <c r="D63" s="37"/>
      <c r="E63" s="22"/>
      <c r="F63" s="40"/>
      <c r="G63" s="17" t="str">
        <f t="shared" si="1"/>
        <v/>
      </c>
      <c r="H63" s="41"/>
    </row>
    <row r="64" spans="2:8" x14ac:dyDescent="0.6">
      <c r="B64" s="158"/>
      <c r="C64" s="36"/>
      <c r="D64" s="37"/>
      <c r="E64" s="22"/>
      <c r="F64" s="40"/>
      <c r="G64" s="17" t="str">
        <f t="shared" si="1"/>
        <v/>
      </c>
      <c r="H64" s="41"/>
    </row>
    <row r="65" spans="2:8" x14ac:dyDescent="0.6">
      <c r="B65" s="158"/>
      <c r="C65" s="36"/>
      <c r="D65" s="37"/>
      <c r="E65" s="22"/>
      <c r="F65" s="40"/>
      <c r="G65" s="17" t="str">
        <f t="shared" si="1"/>
        <v/>
      </c>
      <c r="H65" s="41"/>
    </row>
    <row r="66" spans="2:8" x14ac:dyDescent="0.6">
      <c r="B66" s="158"/>
      <c r="C66" s="36"/>
      <c r="D66" s="37"/>
      <c r="E66" s="22"/>
      <c r="F66" s="40"/>
      <c r="G66" s="17" t="str">
        <f t="shared" si="1"/>
        <v/>
      </c>
      <c r="H66" s="41"/>
    </row>
    <row r="67" spans="2:8" x14ac:dyDescent="0.6">
      <c r="B67" s="158"/>
      <c r="C67" s="36"/>
      <c r="D67" s="37"/>
      <c r="E67" s="22"/>
      <c r="F67" s="40"/>
      <c r="G67" s="17" t="str">
        <f t="shared" si="1"/>
        <v/>
      </c>
      <c r="H67" s="41"/>
    </row>
    <row r="68" spans="2:8" x14ac:dyDescent="0.6">
      <c r="B68" s="158"/>
      <c r="C68" s="36"/>
      <c r="D68" s="37"/>
      <c r="E68" s="22"/>
      <c r="F68" s="40"/>
      <c r="G68" s="17" t="str">
        <f t="shared" si="1"/>
        <v/>
      </c>
      <c r="H68" s="41"/>
    </row>
    <row r="69" spans="2:8" x14ac:dyDescent="0.6">
      <c r="B69" s="158"/>
      <c r="C69" s="36"/>
      <c r="D69" s="37"/>
      <c r="E69" s="22"/>
      <c r="F69" s="40"/>
      <c r="G69" s="17" t="str">
        <f t="shared" si="1"/>
        <v/>
      </c>
      <c r="H69" s="41"/>
    </row>
    <row r="70" spans="2:8" x14ac:dyDescent="0.6">
      <c r="B70" s="158"/>
      <c r="C70" s="36"/>
      <c r="D70" s="37"/>
      <c r="E70" s="22"/>
      <c r="F70" s="40"/>
      <c r="G70" s="17" t="str">
        <f t="shared" si="1"/>
        <v/>
      </c>
      <c r="H70" s="41"/>
    </row>
    <row r="71" spans="2:8" x14ac:dyDescent="0.6">
      <c r="B71" s="162"/>
      <c r="D71" s="37"/>
      <c r="E71" s="22"/>
      <c r="F71" s="40"/>
      <c r="G71" s="17" t="str">
        <f t="shared" si="1"/>
        <v/>
      </c>
      <c r="H71" s="41"/>
    </row>
    <row r="72" spans="2:8" x14ac:dyDescent="0.6">
      <c r="B72" s="162"/>
      <c r="D72" s="37"/>
      <c r="E72" s="22"/>
      <c r="F72" s="40"/>
      <c r="G72" s="17" t="str">
        <f t="shared" si="1"/>
        <v/>
      </c>
      <c r="H72" s="41"/>
    </row>
    <row r="73" spans="2:8" x14ac:dyDescent="0.6">
      <c r="B73" s="162"/>
      <c r="D73" s="37"/>
      <c r="E73" s="22"/>
      <c r="F73" s="40"/>
      <c r="G73" s="17" t="str">
        <f t="shared" ref="G73" si="2">IF(D73="","",E73*F73)</f>
        <v/>
      </c>
      <c r="H73" s="41"/>
    </row>
    <row r="74" spans="2:8" s="28" customFormat="1" ht="19.5" customHeight="1" x14ac:dyDescent="0.6">
      <c r="B74" s="154" t="str">
        <f>$B$10</f>
        <v>C12.6</v>
      </c>
      <c r="C74" s="30" t="s">
        <v>78</v>
      </c>
      <c r="D74" s="31"/>
      <c r="E74" s="32"/>
      <c r="F74" s="31"/>
      <c r="G74" s="33">
        <f>SUM(G9:G73)</f>
        <v>0</v>
      </c>
      <c r="H74" s="34"/>
    </row>
    <row r="75" spans="2:8" x14ac:dyDescent="0.6">
      <c r="B75" s="367" t="str">
        <f>Client1</f>
        <v>Province of KwaZulu-Natal</v>
      </c>
      <c r="C75" s="367"/>
      <c r="D75" s="367"/>
      <c r="E75" s="365" t="str">
        <f>"Contract No. "&amp;ContractNo</f>
        <v>Contract No. ZNB00904/00000/00/HOD/INF/21/T</v>
      </c>
      <c r="F75" s="365"/>
      <c r="G75" s="365"/>
    </row>
    <row r="76" spans="2:8" x14ac:dyDescent="0.6">
      <c r="B76" s="367" t="str">
        <f>Client2</f>
        <v>Department of Transport</v>
      </c>
      <c r="C76" s="367"/>
      <c r="D76" s="367"/>
      <c r="E76" s="365"/>
      <c r="F76" s="365"/>
      <c r="G76" s="365"/>
    </row>
    <row r="77" spans="2:8" x14ac:dyDescent="0.6">
      <c r="B77" s="368"/>
      <c r="C77" s="368"/>
      <c r="D77" s="368"/>
      <c r="E77" s="366"/>
      <c r="F77" s="366"/>
      <c r="G77" s="366"/>
    </row>
    <row r="78" spans="2:8" x14ac:dyDescent="0.6">
      <c r="B78" s="376" t="s">
        <v>8</v>
      </c>
      <c r="C78" s="377"/>
      <c r="D78" s="377"/>
      <c r="E78" s="377"/>
      <c r="F78" s="377"/>
      <c r="G78" s="378" t="str">
        <f>$G$4</f>
        <v>CHAPTER C12.6</v>
      </c>
      <c r="H78" s="6"/>
    </row>
    <row r="79" spans="2:8" x14ac:dyDescent="0.6">
      <c r="B79" s="369" t="str">
        <f>ContractDescription</f>
        <v>THE CONSTRUCTION OF THE LOVU RIVER PEDESTRIAN BRIDGE NO.3383 IN THE DURBAN REGION</v>
      </c>
      <c r="C79" s="370"/>
      <c r="D79" s="370"/>
      <c r="E79" s="370"/>
      <c r="F79" s="370"/>
      <c r="G79" s="365"/>
      <c r="H79" s="8"/>
    </row>
    <row r="80" spans="2:8" x14ac:dyDescent="0.6">
      <c r="B80" s="369"/>
      <c r="C80" s="370"/>
      <c r="D80" s="370"/>
      <c r="E80" s="370"/>
      <c r="F80" s="370"/>
      <c r="G80" s="365"/>
      <c r="H80" s="8"/>
    </row>
    <row r="81" spans="2:8" x14ac:dyDescent="0.6">
      <c r="B81" s="371"/>
      <c r="C81" s="372"/>
      <c r="D81" s="372"/>
      <c r="E81" s="372"/>
      <c r="F81" s="372"/>
      <c r="G81" s="366"/>
      <c r="H81" s="8"/>
    </row>
    <row r="82" spans="2:8" s="9" customFormat="1" ht="24.95" customHeight="1" x14ac:dyDescent="0.6">
      <c r="B82" s="79" t="s">
        <v>9</v>
      </c>
      <c r="C82" s="11" t="s">
        <v>10</v>
      </c>
      <c r="D82" s="11" t="s">
        <v>11</v>
      </c>
      <c r="E82" s="11" t="s">
        <v>12</v>
      </c>
      <c r="F82" s="11" t="s">
        <v>13</v>
      </c>
      <c r="G82" s="11" t="s">
        <v>14</v>
      </c>
      <c r="H82" s="12"/>
    </row>
    <row r="83" spans="2:8" s="28" customFormat="1" ht="19.5" customHeight="1" x14ac:dyDescent="0.6">
      <c r="B83" s="85"/>
      <c r="C83" s="30" t="s">
        <v>79</v>
      </c>
      <c r="D83" s="31"/>
      <c r="E83" s="32"/>
      <c r="F83" s="31"/>
      <c r="G83" s="33">
        <f>G74</f>
        <v>0</v>
      </c>
      <c r="H83" s="34"/>
    </row>
    <row r="84" spans="2:8" x14ac:dyDescent="0.6">
      <c r="B84" s="162"/>
      <c r="D84" s="37"/>
      <c r="E84" s="22"/>
      <c r="F84" s="40"/>
      <c r="G84" s="17"/>
      <c r="H84" s="41"/>
    </row>
    <row r="85" spans="2:8" x14ac:dyDescent="0.6">
      <c r="B85" s="158" t="s">
        <v>3419</v>
      </c>
      <c r="C85" s="36" t="s">
        <v>3420</v>
      </c>
      <c r="D85" s="37"/>
      <c r="E85" s="22"/>
      <c r="F85" s="40"/>
      <c r="G85" s="17" t="str">
        <f t="shared" ref="G85:G114" si="3">IF(D85="","",E85*F85)</f>
        <v/>
      </c>
      <c r="H85" s="41"/>
    </row>
    <row r="86" spans="2:8" x14ac:dyDescent="0.6">
      <c r="B86" s="158"/>
      <c r="C86" s="36"/>
      <c r="D86" s="37"/>
      <c r="E86" s="22"/>
      <c r="F86" s="40"/>
      <c r="G86" s="17" t="str">
        <f t="shared" si="3"/>
        <v/>
      </c>
      <c r="H86" s="41"/>
    </row>
    <row r="87" spans="2:8" ht="24" customHeight="1" x14ac:dyDescent="0.6">
      <c r="B87" s="158" t="s">
        <v>3421</v>
      </c>
      <c r="C87" s="59" t="s">
        <v>3422</v>
      </c>
      <c r="D87" s="37"/>
      <c r="E87" s="22"/>
      <c r="F87" s="40"/>
      <c r="G87" s="17" t="str">
        <f t="shared" si="3"/>
        <v/>
      </c>
      <c r="H87" s="41"/>
    </row>
    <row r="88" spans="2:8" x14ac:dyDescent="0.6">
      <c r="B88" s="158"/>
      <c r="D88" s="37"/>
      <c r="E88" s="22"/>
      <c r="F88" s="40"/>
      <c r="G88" s="17" t="str">
        <f t="shared" si="3"/>
        <v/>
      </c>
      <c r="H88" s="41"/>
    </row>
    <row r="89" spans="2:8" ht="15.5" x14ac:dyDescent="0.6">
      <c r="B89" s="158" t="s">
        <v>109</v>
      </c>
      <c r="C89" s="36" t="s">
        <v>3423</v>
      </c>
      <c r="D89" s="22" t="s">
        <v>49</v>
      </c>
      <c r="E89" s="22"/>
      <c r="F89" s="40"/>
      <c r="G89" s="17">
        <f t="shared" si="3"/>
        <v>0</v>
      </c>
      <c r="H89" s="41"/>
    </row>
    <row r="90" spans="2:8" x14ac:dyDescent="0.6">
      <c r="B90" s="158"/>
      <c r="C90" s="1"/>
      <c r="D90" s="37"/>
      <c r="E90" s="22"/>
      <c r="F90" s="40"/>
      <c r="G90" s="17" t="str">
        <f t="shared" si="3"/>
        <v/>
      </c>
      <c r="H90" s="41"/>
    </row>
    <row r="91" spans="2:8" ht="15.5" x14ac:dyDescent="0.6">
      <c r="B91" s="158" t="s">
        <v>112</v>
      </c>
      <c r="C91" s="36" t="s">
        <v>3424</v>
      </c>
      <c r="D91" s="22" t="s">
        <v>49</v>
      </c>
      <c r="E91" s="22"/>
      <c r="F91" s="40"/>
      <c r="G91" s="17">
        <f t="shared" si="3"/>
        <v>0</v>
      </c>
      <c r="H91" s="41"/>
    </row>
    <row r="92" spans="2:8" x14ac:dyDescent="0.6">
      <c r="B92" s="158"/>
      <c r="C92" s="1"/>
      <c r="D92" s="37"/>
      <c r="E92" s="22"/>
      <c r="F92" s="40"/>
      <c r="G92" s="17" t="str">
        <f t="shared" si="3"/>
        <v/>
      </c>
      <c r="H92" s="41"/>
    </row>
    <row r="93" spans="2:8" ht="15.5" x14ac:dyDescent="0.6">
      <c r="B93" s="158" t="s">
        <v>136</v>
      </c>
      <c r="C93" s="36" t="s">
        <v>3425</v>
      </c>
      <c r="D93" s="22" t="s">
        <v>49</v>
      </c>
      <c r="E93" s="22"/>
      <c r="F93" s="40"/>
      <c r="G93" s="17">
        <f t="shared" si="3"/>
        <v>0</v>
      </c>
      <c r="H93" s="41"/>
    </row>
    <row r="94" spans="2:8" x14ac:dyDescent="0.6">
      <c r="B94" s="158"/>
      <c r="D94" s="37"/>
      <c r="E94" s="22"/>
      <c r="F94" s="40"/>
      <c r="G94" s="17" t="str">
        <f t="shared" si="3"/>
        <v/>
      </c>
      <c r="H94" s="41"/>
    </row>
    <row r="95" spans="2:8" ht="26.25" customHeight="1" x14ac:dyDescent="0.6">
      <c r="B95" s="158" t="s">
        <v>3426</v>
      </c>
      <c r="C95" s="59" t="s">
        <v>3427</v>
      </c>
      <c r="D95" s="22" t="s">
        <v>49</v>
      </c>
      <c r="E95" s="22"/>
      <c r="F95" s="40"/>
      <c r="G95" s="17">
        <f t="shared" si="3"/>
        <v>0</v>
      </c>
      <c r="H95" s="41"/>
    </row>
    <row r="96" spans="2:8" x14ac:dyDescent="0.6">
      <c r="B96" s="162"/>
      <c r="C96" s="1"/>
      <c r="D96" s="37"/>
      <c r="E96" s="22"/>
      <c r="F96" s="40"/>
      <c r="G96" s="17" t="str">
        <f t="shared" si="3"/>
        <v/>
      </c>
      <c r="H96" s="41"/>
    </row>
    <row r="97" spans="2:8" ht="39.75" x14ac:dyDescent="0.75">
      <c r="B97" s="174" t="s">
        <v>3428</v>
      </c>
      <c r="C97" s="59" t="s">
        <v>3429</v>
      </c>
      <c r="D97" s="22" t="s">
        <v>49</v>
      </c>
      <c r="E97" s="22"/>
      <c r="F97" s="40"/>
      <c r="G97" s="17">
        <f t="shared" si="3"/>
        <v>0</v>
      </c>
      <c r="H97" s="41"/>
    </row>
    <row r="98" spans="2:8" x14ac:dyDescent="0.6">
      <c r="B98" s="162"/>
      <c r="D98" s="37"/>
      <c r="E98" s="22"/>
      <c r="F98" s="40"/>
      <c r="G98" s="17" t="str">
        <f t="shared" si="3"/>
        <v/>
      </c>
      <c r="H98" s="41"/>
    </row>
    <row r="99" spans="2:8" ht="39" x14ac:dyDescent="0.6">
      <c r="B99" s="158" t="s">
        <v>3430</v>
      </c>
      <c r="C99" s="59" t="s">
        <v>3431</v>
      </c>
      <c r="D99" s="22" t="s">
        <v>49</v>
      </c>
      <c r="E99" s="22"/>
      <c r="F99" s="40"/>
      <c r="G99" s="17">
        <f t="shared" si="3"/>
        <v>0</v>
      </c>
      <c r="H99" s="41"/>
    </row>
    <row r="100" spans="2:8" x14ac:dyDescent="0.6">
      <c r="B100" s="158"/>
      <c r="D100" s="37"/>
      <c r="E100" s="22"/>
      <c r="F100" s="40"/>
      <c r="G100" s="17" t="str">
        <f t="shared" si="3"/>
        <v/>
      </c>
      <c r="H100" s="41"/>
    </row>
    <row r="101" spans="2:8" ht="15.5" x14ac:dyDescent="0.6">
      <c r="B101" s="158" t="s">
        <v>3432</v>
      </c>
      <c r="C101" s="36" t="s">
        <v>3433</v>
      </c>
      <c r="D101" s="37" t="s">
        <v>172</v>
      </c>
      <c r="E101" s="22"/>
      <c r="F101" s="40"/>
      <c r="G101" s="17">
        <f t="shared" si="3"/>
        <v>0</v>
      </c>
      <c r="H101" s="41"/>
    </row>
    <row r="102" spans="2:8" x14ac:dyDescent="0.6">
      <c r="B102" s="162"/>
      <c r="D102" s="45"/>
      <c r="E102" s="22"/>
      <c r="F102" s="40"/>
      <c r="G102" s="17" t="str">
        <f t="shared" si="3"/>
        <v/>
      </c>
      <c r="H102" s="41"/>
    </row>
    <row r="103" spans="2:8" x14ac:dyDescent="0.6">
      <c r="B103" s="158" t="s">
        <v>3434</v>
      </c>
      <c r="C103" s="36" t="s">
        <v>3435</v>
      </c>
      <c r="D103" s="37"/>
      <c r="E103" s="22"/>
      <c r="F103" s="40"/>
      <c r="G103" s="17" t="str">
        <f t="shared" si="3"/>
        <v/>
      </c>
      <c r="H103" s="41"/>
    </row>
    <row r="104" spans="2:8" ht="15.5" x14ac:dyDescent="0.6">
      <c r="B104" s="162"/>
      <c r="D104" s="22" t="s">
        <v>49</v>
      </c>
      <c r="E104" s="22"/>
      <c r="F104" s="40"/>
      <c r="G104" s="17">
        <f t="shared" si="3"/>
        <v>0</v>
      </c>
      <c r="H104" s="41"/>
    </row>
    <row r="105" spans="2:8" x14ac:dyDescent="0.6">
      <c r="B105" s="158" t="s">
        <v>3436</v>
      </c>
      <c r="C105" s="36" t="s">
        <v>3437</v>
      </c>
      <c r="D105" s="37"/>
      <c r="E105" s="22"/>
      <c r="F105" s="40"/>
      <c r="G105" s="17" t="str">
        <f t="shared" si="3"/>
        <v/>
      </c>
      <c r="H105" s="41"/>
    </row>
    <row r="106" spans="2:8" x14ac:dyDescent="0.6">
      <c r="B106" s="162"/>
      <c r="D106" s="37"/>
      <c r="E106" s="22"/>
      <c r="F106" s="40"/>
      <c r="G106" s="17" t="str">
        <f t="shared" si="3"/>
        <v/>
      </c>
      <c r="H106" s="41"/>
    </row>
    <row r="107" spans="2:8" ht="15.5" x14ac:dyDescent="0.6">
      <c r="B107" s="158" t="s">
        <v>3438</v>
      </c>
      <c r="C107" s="36" t="s">
        <v>3439</v>
      </c>
      <c r="D107" s="22" t="s">
        <v>49</v>
      </c>
      <c r="E107" s="22"/>
      <c r="F107" s="40"/>
      <c r="G107" s="17">
        <f t="shared" si="3"/>
        <v>0</v>
      </c>
      <c r="H107" s="41"/>
    </row>
    <row r="108" spans="2:8" x14ac:dyDescent="0.6">
      <c r="B108" s="162"/>
      <c r="D108" s="37"/>
      <c r="E108" s="22"/>
      <c r="F108" s="40"/>
      <c r="G108" s="17" t="str">
        <f t="shared" si="3"/>
        <v/>
      </c>
      <c r="H108" s="41"/>
    </row>
    <row r="109" spans="2:8" ht="15.5" x14ac:dyDescent="0.6">
      <c r="B109" s="158" t="s">
        <v>3440</v>
      </c>
      <c r="C109" s="36" t="s">
        <v>3441</v>
      </c>
      <c r="D109" s="22" t="s">
        <v>49</v>
      </c>
      <c r="E109" s="22"/>
      <c r="F109" s="40"/>
      <c r="G109" s="17">
        <f t="shared" si="3"/>
        <v>0</v>
      </c>
      <c r="H109" s="41"/>
    </row>
    <row r="110" spans="2:8" x14ac:dyDescent="0.6">
      <c r="B110" s="162"/>
      <c r="D110" s="37"/>
      <c r="E110" s="22"/>
      <c r="F110" s="40"/>
      <c r="G110" s="17" t="str">
        <f t="shared" si="3"/>
        <v/>
      </c>
      <c r="H110" s="41"/>
    </row>
    <row r="111" spans="2:8" ht="15.5" x14ac:dyDescent="0.6">
      <c r="B111" s="158" t="s">
        <v>3442</v>
      </c>
      <c r="C111" s="36" t="s">
        <v>3443</v>
      </c>
      <c r="D111" s="22" t="s">
        <v>49</v>
      </c>
      <c r="E111" s="22"/>
      <c r="F111" s="40"/>
      <c r="G111" s="17">
        <f t="shared" si="3"/>
        <v>0</v>
      </c>
      <c r="H111" s="41"/>
    </row>
    <row r="112" spans="2:8" x14ac:dyDescent="0.6">
      <c r="B112" s="162"/>
      <c r="D112" s="37"/>
      <c r="E112" s="22"/>
      <c r="F112" s="40"/>
      <c r="G112" s="17" t="str">
        <f t="shared" si="3"/>
        <v/>
      </c>
      <c r="H112" s="41"/>
    </row>
    <row r="113" spans="2:8" ht="15.5" x14ac:dyDescent="0.6">
      <c r="B113" s="158" t="s">
        <v>3444</v>
      </c>
      <c r="C113" s="36" t="s">
        <v>3445</v>
      </c>
      <c r="D113" s="37" t="s">
        <v>172</v>
      </c>
      <c r="E113" s="22"/>
      <c r="F113" s="40"/>
      <c r="G113" s="17">
        <f t="shared" si="3"/>
        <v>0</v>
      </c>
      <c r="H113" s="41"/>
    </row>
    <row r="114" spans="2:8" x14ac:dyDescent="0.6">
      <c r="B114" s="158"/>
      <c r="C114" s="36"/>
      <c r="D114" s="37"/>
      <c r="E114" s="22"/>
      <c r="F114" s="40"/>
      <c r="G114" s="17" t="str">
        <f t="shared" si="3"/>
        <v/>
      </c>
      <c r="H114" s="41"/>
    </row>
    <row r="115" spans="2:8" x14ac:dyDescent="0.6">
      <c r="B115" s="158"/>
      <c r="C115" s="36"/>
      <c r="D115" s="37"/>
      <c r="E115" s="22"/>
      <c r="F115" s="40"/>
      <c r="G115" s="17"/>
      <c r="H115" s="41"/>
    </row>
    <row r="116" spans="2:8" x14ac:dyDescent="0.6">
      <c r="B116" s="158"/>
      <c r="C116" s="36"/>
      <c r="D116" s="37"/>
      <c r="E116" s="22"/>
      <c r="F116" s="40"/>
      <c r="G116" s="17"/>
      <c r="H116" s="41"/>
    </row>
    <row r="117" spans="2:8" x14ac:dyDescent="0.6">
      <c r="B117" s="158"/>
      <c r="C117" s="36"/>
      <c r="D117" s="37"/>
      <c r="E117" s="22"/>
      <c r="F117" s="40"/>
      <c r="G117" s="17"/>
      <c r="H117" s="41"/>
    </row>
    <row r="118" spans="2:8" x14ac:dyDescent="0.6">
      <c r="B118" s="158"/>
      <c r="C118" s="36"/>
      <c r="D118" s="37"/>
      <c r="E118" s="22"/>
      <c r="F118" s="40"/>
      <c r="G118" s="17"/>
      <c r="H118" s="41"/>
    </row>
    <row r="119" spans="2:8" x14ac:dyDescent="0.6">
      <c r="B119" s="158"/>
      <c r="C119" s="36"/>
      <c r="D119" s="37"/>
      <c r="E119" s="22"/>
      <c r="F119" s="40"/>
      <c r="G119" s="17"/>
      <c r="H119" s="41"/>
    </row>
    <row r="120" spans="2:8" x14ac:dyDescent="0.6">
      <c r="B120" s="158"/>
      <c r="C120" s="36"/>
      <c r="D120" s="37"/>
      <c r="E120" s="22"/>
      <c r="F120" s="40"/>
      <c r="G120" s="17"/>
      <c r="H120" s="41"/>
    </row>
    <row r="121" spans="2:8" x14ac:dyDescent="0.6">
      <c r="B121" s="158"/>
      <c r="C121" s="36"/>
      <c r="D121" s="37"/>
      <c r="E121" s="22"/>
      <c r="F121" s="40"/>
      <c r="G121" s="17"/>
      <c r="H121" s="41"/>
    </row>
    <row r="122" spans="2:8" x14ac:dyDescent="0.6">
      <c r="B122" s="158"/>
      <c r="C122" s="36"/>
      <c r="D122" s="37"/>
      <c r="E122" s="22"/>
      <c r="F122" s="40"/>
      <c r="G122" s="17"/>
      <c r="H122" s="41"/>
    </row>
    <row r="123" spans="2:8" x14ac:dyDescent="0.6">
      <c r="B123" s="158"/>
      <c r="C123" s="36"/>
      <c r="D123" s="37"/>
      <c r="E123" s="22"/>
      <c r="F123" s="40"/>
      <c r="G123" s="17"/>
      <c r="H123" s="41"/>
    </row>
    <row r="124" spans="2:8" x14ac:dyDescent="0.6">
      <c r="B124" s="158"/>
      <c r="C124" s="36"/>
      <c r="D124" s="37"/>
      <c r="E124" s="22"/>
      <c r="F124" s="40"/>
      <c r="G124" s="17"/>
      <c r="H124" s="41"/>
    </row>
    <row r="125" spans="2:8" x14ac:dyDescent="0.6">
      <c r="B125" s="158"/>
      <c r="C125" s="36"/>
      <c r="D125" s="37"/>
      <c r="E125" s="22"/>
      <c r="F125" s="40"/>
      <c r="G125" s="17"/>
      <c r="H125" s="41"/>
    </row>
    <row r="126" spans="2:8" x14ac:dyDescent="0.6">
      <c r="B126" s="158"/>
      <c r="C126" s="36"/>
      <c r="D126" s="37"/>
      <c r="E126" s="22"/>
      <c r="F126" s="40"/>
      <c r="G126" s="17"/>
      <c r="H126" s="41"/>
    </row>
    <row r="127" spans="2:8" x14ac:dyDescent="0.6">
      <c r="B127" s="158"/>
      <c r="C127" s="36"/>
      <c r="D127" s="37"/>
      <c r="E127" s="22"/>
      <c r="F127" s="40"/>
      <c r="G127" s="17"/>
      <c r="H127" s="41"/>
    </row>
    <row r="128" spans="2:8" x14ac:dyDescent="0.6">
      <c r="B128" s="158"/>
      <c r="C128" s="36"/>
      <c r="D128" s="37"/>
      <c r="E128" s="22"/>
      <c r="F128" s="40"/>
      <c r="G128" s="17"/>
      <c r="H128" s="41"/>
    </row>
    <row r="129" spans="2:8" x14ac:dyDescent="0.6">
      <c r="B129" s="158"/>
      <c r="C129" s="36"/>
      <c r="D129" s="37"/>
      <c r="E129" s="22"/>
      <c r="F129" s="40"/>
      <c r="G129" s="17"/>
      <c r="H129" s="41"/>
    </row>
    <row r="130" spans="2:8" x14ac:dyDescent="0.6">
      <c r="B130" s="158"/>
      <c r="C130" s="36"/>
      <c r="D130" s="37"/>
      <c r="E130" s="22"/>
      <c r="F130" s="40"/>
      <c r="G130" s="17"/>
      <c r="H130" s="41"/>
    </row>
    <row r="131" spans="2:8" x14ac:dyDescent="0.6">
      <c r="B131" s="158"/>
      <c r="C131" s="36"/>
      <c r="D131" s="37"/>
      <c r="E131" s="22"/>
      <c r="F131" s="40"/>
      <c r="G131" s="17"/>
      <c r="H131" s="41"/>
    </row>
    <row r="132" spans="2:8" x14ac:dyDescent="0.6">
      <c r="B132" s="158"/>
      <c r="C132" s="36"/>
      <c r="D132" s="37"/>
      <c r="E132" s="22"/>
      <c r="F132" s="40"/>
      <c r="G132" s="17"/>
      <c r="H132" s="41"/>
    </row>
    <row r="133" spans="2:8" x14ac:dyDescent="0.6">
      <c r="B133" s="158"/>
      <c r="C133" s="36"/>
      <c r="D133" s="37"/>
      <c r="E133" s="22"/>
      <c r="F133" s="40"/>
      <c r="G133" s="17"/>
      <c r="H133" s="41"/>
    </row>
    <row r="134" spans="2:8" x14ac:dyDescent="0.6">
      <c r="B134" s="158"/>
      <c r="C134" s="36"/>
      <c r="D134" s="37"/>
      <c r="E134" s="22"/>
      <c r="F134" s="40"/>
      <c r="G134" s="17"/>
      <c r="H134" s="41"/>
    </row>
    <row r="135" spans="2:8" x14ac:dyDescent="0.6">
      <c r="B135" s="158"/>
      <c r="C135" s="36"/>
      <c r="D135" s="37"/>
      <c r="E135" s="22"/>
      <c r="F135" s="40"/>
      <c r="G135" s="17"/>
      <c r="H135" s="41"/>
    </row>
    <row r="136" spans="2:8" x14ac:dyDescent="0.6">
      <c r="B136" s="158"/>
      <c r="C136" s="36"/>
      <c r="D136" s="37"/>
      <c r="E136" s="22"/>
      <c r="F136" s="40"/>
      <c r="G136" s="17"/>
      <c r="H136" s="41"/>
    </row>
    <row r="137" spans="2:8" x14ac:dyDescent="0.6">
      <c r="B137" s="158"/>
      <c r="C137" s="36"/>
      <c r="D137" s="37"/>
      <c r="E137" s="22"/>
      <c r="F137" s="40"/>
      <c r="G137" s="17"/>
      <c r="H137" s="41"/>
    </row>
    <row r="138" spans="2:8" x14ac:dyDescent="0.6">
      <c r="B138" s="158"/>
      <c r="C138" s="36"/>
      <c r="D138" s="37"/>
      <c r="E138" s="22"/>
      <c r="F138" s="40"/>
      <c r="G138" s="17"/>
      <c r="H138" s="41"/>
    </row>
    <row r="139" spans="2:8" x14ac:dyDescent="0.6">
      <c r="B139" s="158"/>
      <c r="C139" s="36"/>
      <c r="D139" s="37"/>
      <c r="E139" s="22"/>
      <c r="F139" s="40"/>
      <c r="G139" s="17"/>
      <c r="H139" s="41"/>
    </row>
    <row r="140" spans="2:8" x14ac:dyDescent="0.6">
      <c r="B140" s="158"/>
      <c r="C140" s="36"/>
      <c r="D140" s="37"/>
      <c r="E140" s="22"/>
      <c r="F140" s="40"/>
      <c r="G140" s="17"/>
      <c r="H140" s="41"/>
    </row>
    <row r="141" spans="2:8" x14ac:dyDescent="0.6">
      <c r="B141" s="158"/>
      <c r="C141" s="36"/>
      <c r="D141" s="37"/>
      <c r="E141" s="22"/>
      <c r="F141" s="40"/>
      <c r="G141" s="17" t="str">
        <f>IF(D141="","",E141*F141)</f>
        <v/>
      </c>
      <c r="H141" s="41"/>
    </row>
    <row r="142" spans="2:8" x14ac:dyDescent="0.6">
      <c r="B142" s="158"/>
      <c r="C142" s="36"/>
      <c r="D142" s="37"/>
      <c r="E142" s="22"/>
      <c r="F142" s="40"/>
      <c r="G142" s="17" t="str">
        <f>IF(D142="","",E142*F142)</f>
        <v/>
      </c>
      <c r="H142" s="41"/>
    </row>
    <row r="143" spans="2:8" x14ac:dyDescent="0.6">
      <c r="B143" s="158"/>
      <c r="C143" s="36"/>
      <c r="D143" s="37"/>
      <c r="E143" s="22"/>
      <c r="F143" s="40"/>
      <c r="G143" s="17" t="str">
        <f>IF(D143="","",E143*F143)</f>
        <v/>
      </c>
      <c r="H143" s="41"/>
    </row>
    <row r="144" spans="2:8" x14ac:dyDescent="0.6">
      <c r="B144" s="158"/>
      <c r="C144" s="36"/>
      <c r="D144" s="37"/>
      <c r="E144" s="22"/>
      <c r="F144" s="40"/>
      <c r="G144" s="17" t="str">
        <f>IF(D144="","",E144*F144)</f>
        <v/>
      </c>
      <c r="H144" s="41"/>
    </row>
    <row r="145" spans="2:8" s="28" customFormat="1" ht="24.75" customHeight="1" x14ac:dyDescent="0.6">
      <c r="B145" s="93" t="str">
        <f>$B$10</f>
        <v>C12.6</v>
      </c>
      <c r="C145" s="30" t="s">
        <v>173</v>
      </c>
      <c r="D145" s="31"/>
      <c r="E145" s="32"/>
      <c r="F145" s="31"/>
      <c r="G145" s="33">
        <f>SUM(G83:G144)</f>
        <v>0</v>
      </c>
      <c r="H145" s="34"/>
    </row>
  </sheetData>
  <mergeCells count="11">
    <mergeCell ref="B78:F78"/>
    <mergeCell ref="G78:G81"/>
    <mergeCell ref="B79:F81"/>
    <mergeCell ref="E1:G1"/>
    <mergeCell ref="B5:F7"/>
    <mergeCell ref="G4:G7"/>
    <mergeCell ref="B4:F4"/>
    <mergeCell ref="B75:D75"/>
    <mergeCell ref="E75:G77"/>
    <mergeCell ref="B76:D76"/>
    <mergeCell ref="B77:D77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ZNT 4198/17T Standard Quotation Document Ver. 2019-09-02&amp;R&amp;"Arial,Bold"_____________________
C&amp;P   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64"/>
  <dimension ref="B1:H72"/>
  <sheetViews>
    <sheetView view="pageBreakPreview" zoomScaleNormal="125" zoomScaleSheetLayoutView="100" zoomScalePageLayoutView="125" workbookViewId="0">
      <selection activeCell="E28" sqref="E1:E1048576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82"/>
      <c r="C3" s="82"/>
      <c r="D3" s="83"/>
      <c r="E3" s="83"/>
      <c r="F3" s="84"/>
      <c r="G3" s="102"/>
    </row>
    <row r="4" spans="2:8" x14ac:dyDescent="0.6">
      <c r="B4" s="376" t="s">
        <v>8</v>
      </c>
      <c r="C4" s="377"/>
      <c r="D4" s="377"/>
      <c r="E4" s="377"/>
      <c r="F4" s="377"/>
      <c r="G4" s="373" t="str">
        <f>"CHAPTER "&amp;B10</f>
        <v>CHAPTER C12.7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8" ht="12.75" customHeight="1" x14ac:dyDescent="0.6">
      <c r="B6" s="369"/>
      <c r="C6" s="370"/>
      <c r="D6" s="370"/>
      <c r="E6" s="370"/>
      <c r="F6" s="370"/>
      <c r="G6" s="374"/>
      <c r="H6" s="8"/>
    </row>
    <row r="7" spans="2:8" ht="7.5" customHeight="1" x14ac:dyDescent="0.6">
      <c r="B7" s="371"/>
      <c r="C7" s="372"/>
      <c r="D7" s="372"/>
      <c r="E7" s="372"/>
      <c r="F7" s="372"/>
      <c r="G7" s="375"/>
      <c r="H7" s="8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158"/>
      <c r="C9" s="36"/>
      <c r="D9" s="15"/>
      <c r="E9" s="15"/>
      <c r="F9" s="16"/>
      <c r="G9" s="17" t="str">
        <f t="shared" ref="G9:G40" si="0">IF(D9="","",E9*F9)</f>
        <v/>
      </c>
      <c r="H9" s="18"/>
    </row>
    <row r="10" spans="2:8" x14ac:dyDescent="0.6">
      <c r="B10" s="163" t="s">
        <v>3446</v>
      </c>
      <c r="C10" s="87" t="s">
        <v>3447</v>
      </c>
      <c r="D10" s="15"/>
      <c r="E10" s="15"/>
      <c r="F10" s="16"/>
      <c r="G10" s="17" t="str">
        <f t="shared" si="0"/>
        <v/>
      </c>
      <c r="H10" s="18"/>
    </row>
    <row r="11" spans="2:8" x14ac:dyDescent="0.6">
      <c r="B11" s="157"/>
      <c r="D11" s="22"/>
      <c r="E11" s="22"/>
      <c r="F11" s="40"/>
      <c r="G11" s="17" t="str">
        <f t="shared" si="0"/>
        <v/>
      </c>
      <c r="H11" s="41"/>
    </row>
    <row r="12" spans="2:8" ht="40.5" customHeight="1" x14ac:dyDescent="0.6">
      <c r="B12" s="158" t="s">
        <v>3448</v>
      </c>
      <c r="C12" s="59" t="s">
        <v>3449</v>
      </c>
      <c r="D12" s="22" t="s">
        <v>28</v>
      </c>
      <c r="E12" s="22"/>
      <c r="F12" s="40"/>
      <c r="G12" s="17">
        <f t="shared" si="0"/>
        <v>0</v>
      </c>
      <c r="H12" s="41"/>
    </row>
    <row r="13" spans="2:8" x14ac:dyDescent="0.6">
      <c r="B13" s="157"/>
      <c r="C13" s="36"/>
      <c r="D13" s="37"/>
      <c r="E13" s="22"/>
      <c r="F13" s="40"/>
      <c r="G13" s="17" t="str">
        <f t="shared" si="0"/>
        <v/>
      </c>
      <c r="H13" s="41"/>
    </row>
    <row r="14" spans="2:8" ht="25.5" customHeight="1" x14ac:dyDescent="0.6">
      <c r="B14" s="158" t="s">
        <v>3450</v>
      </c>
      <c r="C14" s="59" t="s">
        <v>3451</v>
      </c>
      <c r="D14" s="37" t="s">
        <v>90</v>
      </c>
      <c r="E14" s="22"/>
      <c r="F14" s="40"/>
      <c r="G14" s="17">
        <f t="shared" si="0"/>
        <v>0</v>
      </c>
      <c r="H14" s="41"/>
    </row>
    <row r="15" spans="2:8" x14ac:dyDescent="0.6">
      <c r="B15" s="157"/>
      <c r="C15" s="36"/>
      <c r="D15" s="22"/>
      <c r="E15" s="22"/>
      <c r="F15" s="40"/>
      <c r="G15" s="17" t="str">
        <f t="shared" si="0"/>
        <v/>
      </c>
      <c r="H15" s="41"/>
    </row>
    <row r="16" spans="2:8" ht="25.5" customHeight="1" x14ac:dyDescent="0.6">
      <c r="B16" s="158" t="s">
        <v>3452</v>
      </c>
      <c r="C16" s="59" t="s">
        <v>3453</v>
      </c>
      <c r="D16" s="22" t="s">
        <v>62</v>
      </c>
      <c r="E16" s="22"/>
      <c r="F16" s="40"/>
      <c r="G16" s="17">
        <f t="shared" si="0"/>
        <v>0</v>
      </c>
      <c r="H16" s="41"/>
    </row>
    <row r="17" spans="2:8" x14ac:dyDescent="0.6">
      <c r="B17" s="157"/>
      <c r="C17" s="36"/>
      <c r="D17" s="37"/>
      <c r="E17" s="22"/>
      <c r="F17" s="40"/>
      <c r="G17" s="17" t="str">
        <f t="shared" si="0"/>
        <v/>
      </c>
      <c r="H17" s="41"/>
    </row>
    <row r="18" spans="2:8" ht="52.5" customHeight="1" x14ac:dyDescent="0.6">
      <c r="B18" s="158" t="s">
        <v>3454</v>
      </c>
      <c r="C18" s="59" t="s">
        <v>3455</v>
      </c>
      <c r="D18" s="37"/>
      <c r="E18" s="23"/>
      <c r="F18" s="24"/>
      <c r="G18" s="17" t="str">
        <f t="shared" si="0"/>
        <v/>
      </c>
      <c r="H18" s="42"/>
    </row>
    <row r="19" spans="2:8" x14ac:dyDescent="0.6">
      <c r="B19" s="157"/>
      <c r="D19" s="37"/>
      <c r="E19" s="23"/>
      <c r="F19" s="24"/>
      <c r="G19" s="17" t="str">
        <f t="shared" si="0"/>
        <v/>
      </c>
      <c r="H19" s="42"/>
    </row>
    <row r="20" spans="2:8" x14ac:dyDescent="0.6">
      <c r="B20" s="158" t="s">
        <v>3456</v>
      </c>
      <c r="C20" s="36" t="s">
        <v>3457</v>
      </c>
      <c r="D20" s="37" t="s">
        <v>62</v>
      </c>
      <c r="E20" s="23"/>
      <c r="F20" s="24"/>
      <c r="G20" s="17">
        <f t="shared" si="0"/>
        <v>0</v>
      </c>
      <c r="H20" s="42"/>
    </row>
    <row r="21" spans="2:8" x14ac:dyDescent="0.6">
      <c r="B21" s="157"/>
      <c r="D21" s="37"/>
      <c r="E21" s="23"/>
      <c r="F21" s="40"/>
      <c r="G21" s="17" t="str">
        <f t="shared" si="0"/>
        <v/>
      </c>
      <c r="H21" s="41"/>
    </row>
    <row r="22" spans="2:8" x14ac:dyDescent="0.6">
      <c r="B22" s="158" t="s">
        <v>3458</v>
      </c>
      <c r="C22" s="36" t="s">
        <v>3070</v>
      </c>
      <c r="D22" s="22" t="s">
        <v>62</v>
      </c>
      <c r="E22" s="23"/>
      <c r="F22" s="43"/>
      <c r="G22" s="17">
        <f t="shared" si="0"/>
        <v>0</v>
      </c>
      <c r="H22" s="41"/>
    </row>
    <row r="23" spans="2:8" x14ac:dyDescent="0.6">
      <c r="B23" s="157"/>
      <c r="D23" s="66"/>
      <c r="E23" s="23"/>
      <c r="F23" s="40"/>
      <c r="G23" s="17" t="str">
        <f t="shared" si="0"/>
        <v/>
      </c>
      <c r="H23" s="44"/>
    </row>
    <row r="24" spans="2:8" x14ac:dyDescent="0.6">
      <c r="B24" s="158" t="s">
        <v>3459</v>
      </c>
      <c r="C24" s="36" t="s">
        <v>3460</v>
      </c>
      <c r="D24" s="37" t="s">
        <v>62</v>
      </c>
      <c r="E24" s="23"/>
      <c r="F24" s="45"/>
      <c r="G24" s="17">
        <f t="shared" si="0"/>
        <v>0</v>
      </c>
    </row>
    <row r="25" spans="2:8" x14ac:dyDescent="0.6">
      <c r="B25" s="158"/>
      <c r="C25" s="36"/>
      <c r="D25" s="37"/>
      <c r="E25" s="23"/>
      <c r="F25" s="45"/>
      <c r="G25" s="17" t="str">
        <f t="shared" si="0"/>
        <v/>
      </c>
    </row>
    <row r="26" spans="2:8" x14ac:dyDescent="0.6">
      <c r="B26" s="158"/>
      <c r="C26" s="36"/>
      <c r="D26" s="37"/>
      <c r="E26" s="23"/>
      <c r="F26" s="45"/>
      <c r="G26" s="17" t="str">
        <f t="shared" si="0"/>
        <v/>
      </c>
    </row>
    <row r="27" spans="2:8" x14ac:dyDescent="0.6">
      <c r="B27" s="158"/>
      <c r="C27" s="36"/>
      <c r="D27" s="37"/>
      <c r="E27" s="23"/>
      <c r="F27" s="45"/>
      <c r="G27" s="17" t="str">
        <f t="shared" si="0"/>
        <v/>
      </c>
    </row>
    <row r="28" spans="2:8" x14ac:dyDescent="0.6">
      <c r="B28" s="158"/>
      <c r="C28" s="36"/>
      <c r="D28" s="37"/>
      <c r="E28" s="23"/>
      <c r="F28" s="45"/>
      <c r="G28" s="17" t="str">
        <f t="shared" si="0"/>
        <v/>
      </c>
    </row>
    <row r="29" spans="2:8" x14ac:dyDescent="0.6">
      <c r="B29" s="158"/>
      <c r="C29" s="36"/>
      <c r="D29" s="37"/>
      <c r="E29" s="23"/>
      <c r="F29" s="45"/>
      <c r="G29" s="17" t="str">
        <f t="shared" si="0"/>
        <v/>
      </c>
    </row>
    <row r="30" spans="2:8" x14ac:dyDescent="0.6">
      <c r="B30" s="158"/>
      <c r="C30" s="36"/>
      <c r="D30" s="37"/>
      <c r="E30" s="23"/>
      <c r="F30" s="45"/>
      <c r="G30" s="17" t="str">
        <f t="shared" si="0"/>
        <v/>
      </c>
    </row>
    <row r="31" spans="2:8" x14ac:dyDescent="0.6">
      <c r="B31" s="158"/>
      <c r="C31" s="36"/>
      <c r="D31" s="37"/>
      <c r="E31" s="23"/>
      <c r="F31" s="45"/>
      <c r="G31" s="17" t="str">
        <f t="shared" si="0"/>
        <v/>
      </c>
    </row>
    <row r="32" spans="2:8" x14ac:dyDescent="0.6">
      <c r="B32" s="158"/>
      <c r="C32" s="36"/>
      <c r="D32" s="37"/>
      <c r="E32" s="23"/>
      <c r="F32" s="45"/>
      <c r="G32" s="17" t="str">
        <f t="shared" si="0"/>
        <v/>
      </c>
    </row>
    <row r="33" spans="2:7" x14ac:dyDescent="0.6">
      <c r="B33" s="158"/>
      <c r="C33" s="36"/>
      <c r="D33" s="37"/>
      <c r="E33" s="23"/>
      <c r="F33" s="45"/>
      <c r="G33" s="17" t="str">
        <f t="shared" si="0"/>
        <v/>
      </c>
    </row>
    <row r="34" spans="2:7" x14ac:dyDescent="0.6">
      <c r="B34" s="158"/>
      <c r="C34" s="36"/>
      <c r="D34" s="37"/>
      <c r="E34" s="23"/>
      <c r="F34" s="45"/>
      <c r="G34" s="17" t="str">
        <f t="shared" si="0"/>
        <v/>
      </c>
    </row>
    <row r="35" spans="2:7" x14ac:dyDescent="0.6">
      <c r="B35" s="158"/>
      <c r="C35" s="36"/>
      <c r="D35" s="37"/>
      <c r="E35" s="23"/>
      <c r="F35" s="45"/>
      <c r="G35" s="17" t="str">
        <f t="shared" si="0"/>
        <v/>
      </c>
    </row>
    <row r="36" spans="2:7" x14ac:dyDescent="0.6">
      <c r="B36" s="158"/>
      <c r="C36" s="36"/>
      <c r="D36" s="37"/>
      <c r="E36" s="23"/>
      <c r="F36" s="45"/>
      <c r="G36" s="17" t="str">
        <f t="shared" si="0"/>
        <v/>
      </c>
    </row>
    <row r="37" spans="2:7" x14ac:dyDescent="0.6">
      <c r="B37" s="158"/>
      <c r="C37" s="36"/>
      <c r="D37" s="37"/>
      <c r="E37" s="23"/>
      <c r="F37" s="45"/>
      <c r="G37" s="17" t="str">
        <f t="shared" si="0"/>
        <v/>
      </c>
    </row>
    <row r="38" spans="2:7" x14ac:dyDescent="0.6">
      <c r="B38" s="158"/>
      <c r="C38" s="36"/>
      <c r="D38" s="37"/>
      <c r="E38" s="23"/>
      <c r="F38" s="45"/>
      <c r="G38" s="17" t="str">
        <f t="shared" si="0"/>
        <v/>
      </c>
    </row>
    <row r="39" spans="2:7" x14ac:dyDescent="0.6">
      <c r="B39" s="158"/>
      <c r="C39" s="36"/>
      <c r="D39" s="37"/>
      <c r="E39" s="23"/>
      <c r="F39" s="45"/>
      <c r="G39" s="17" t="str">
        <f t="shared" si="0"/>
        <v/>
      </c>
    </row>
    <row r="40" spans="2:7" x14ac:dyDescent="0.6">
      <c r="B40" s="158"/>
      <c r="C40" s="36"/>
      <c r="D40" s="37"/>
      <c r="E40" s="23"/>
      <c r="F40" s="45"/>
      <c r="G40" s="17" t="str">
        <f t="shared" si="0"/>
        <v/>
      </c>
    </row>
    <row r="41" spans="2:7" x14ac:dyDescent="0.6">
      <c r="B41" s="158"/>
      <c r="C41" s="36"/>
      <c r="D41" s="37"/>
      <c r="E41" s="23"/>
      <c r="F41" s="45"/>
      <c r="G41" s="17" t="str">
        <f t="shared" ref="G41:G71" si="1">IF(D41="","",E41*F41)</f>
        <v/>
      </c>
    </row>
    <row r="42" spans="2:7" x14ac:dyDescent="0.6">
      <c r="B42" s="158"/>
      <c r="C42" s="36"/>
      <c r="D42" s="37"/>
      <c r="E42" s="23"/>
      <c r="F42" s="45"/>
      <c r="G42" s="17" t="str">
        <f t="shared" si="1"/>
        <v/>
      </c>
    </row>
    <row r="43" spans="2:7" x14ac:dyDescent="0.6">
      <c r="B43" s="158"/>
      <c r="C43" s="36"/>
      <c r="D43" s="37"/>
      <c r="E43" s="23"/>
      <c r="F43" s="45"/>
      <c r="G43" s="17" t="str">
        <f t="shared" si="1"/>
        <v/>
      </c>
    </row>
    <row r="44" spans="2:7" x14ac:dyDescent="0.6">
      <c r="B44" s="158"/>
      <c r="C44" s="36"/>
      <c r="D44" s="37"/>
      <c r="E44" s="23"/>
      <c r="F44" s="45"/>
      <c r="G44" s="17" t="str">
        <f t="shared" si="1"/>
        <v/>
      </c>
    </row>
    <row r="45" spans="2:7" x14ac:dyDescent="0.6">
      <c r="B45" s="158"/>
      <c r="C45" s="36"/>
      <c r="D45" s="37"/>
      <c r="E45" s="23"/>
      <c r="F45" s="45"/>
      <c r="G45" s="17" t="str">
        <f t="shared" si="1"/>
        <v/>
      </c>
    </row>
    <row r="46" spans="2:7" x14ac:dyDescent="0.6">
      <c r="B46" s="158"/>
      <c r="C46" s="36"/>
      <c r="D46" s="37"/>
      <c r="E46" s="23"/>
      <c r="F46" s="45"/>
      <c r="G46" s="17" t="str">
        <f t="shared" si="1"/>
        <v/>
      </c>
    </row>
    <row r="47" spans="2:7" x14ac:dyDescent="0.6">
      <c r="B47" s="158"/>
      <c r="C47" s="36"/>
      <c r="D47" s="37"/>
      <c r="E47" s="23"/>
      <c r="F47" s="45"/>
      <c r="G47" s="17" t="str">
        <f t="shared" si="1"/>
        <v/>
      </c>
    </row>
    <row r="48" spans="2:7" x14ac:dyDescent="0.6">
      <c r="B48" s="158"/>
      <c r="C48" s="36"/>
      <c r="D48" s="37"/>
      <c r="E48" s="23"/>
      <c r="F48" s="45"/>
      <c r="G48" s="17" t="str">
        <f t="shared" si="1"/>
        <v/>
      </c>
    </row>
    <row r="49" spans="2:7" x14ac:dyDescent="0.6">
      <c r="B49" s="158"/>
      <c r="C49" s="36"/>
      <c r="D49" s="37"/>
      <c r="E49" s="23"/>
      <c r="F49" s="45"/>
      <c r="G49" s="17" t="str">
        <f t="shared" si="1"/>
        <v/>
      </c>
    </row>
    <row r="50" spans="2:7" x14ac:dyDescent="0.6">
      <c r="B50" s="158"/>
      <c r="C50" s="36"/>
      <c r="D50" s="37"/>
      <c r="E50" s="23"/>
      <c r="F50" s="45"/>
      <c r="G50" s="17" t="str">
        <f t="shared" si="1"/>
        <v/>
      </c>
    </row>
    <row r="51" spans="2:7" x14ac:dyDescent="0.6">
      <c r="B51" s="158"/>
      <c r="C51" s="36"/>
      <c r="D51" s="37"/>
      <c r="E51" s="23"/>
      <c r="F51" s="45"/>
      <c r="G51" s="17" t="str">
        <f t="shared" si="1"/>
        <v/>
      </c>
    </row>
    <row r="52" spans="2:7" x14ac:dyDescent="0.6">
      <c r="B52" s="158"/>
      <c r="C52" s="36"/>
      <c r="D52" s="37"/>
      <c r="E52" s="23"/>
      <c r="F52" s="45"/>
      <c r="G52" s="17" t="str">
        <f t="shared" si="1"/>
        <v/>
      </c>
    </row>
    <row r="53" spans="2:7" x14ac:dyDescent="0.6">
      <c r="B53" s="158"/>
      <c r="C53" s="36"/>
      <c r="D53" s="37"/>
      <c r="E53" s="23"/>
      <c r="F53" s="45"/>
      <c r="G53" s="17" t="str">
        <f t="shared" si="1"/>
        <v/>
      </c>
    </row>
    <row r="54" spans="2:7" x14ac:dyDescent="0.6">
      <c r="B54" s="158"/>
      <c r="C54" s="36"/>
      <c r="D54" s="37"/>
      <c r="E54" s="23"/>
      <c r="F54" s="45"/>
      <c r="G54" s="17" t="str">
        <f t="shared" si="1"/>
        <v/>
      </c>
    </row>
    <row r="55" spans="2:7" x14ac:dyDescent="0.6">
      <c r="B55" s="158"/>
      <c r="C55" s="36"/>
      <c r="D55" s="37"/>
      <c r="E55" s="23"/>
      <c r="F55" s="45"/>
      <c r="G55" s="17" t="str">
        <f t="shared" si="1"/>
        <v/>
      </c>
    </row>
    <row r="56" spans="2:7" x14ac:dyDescent="0.6">
      <c r="B56" s="158"/>
      <c r="C56" s="36"/>
      <c r="D56" s="37"/>
      <c r="E56" s="23"/>
      <c r="F56" s="45"/>
      <c r="G56" s="17" t="str">
        <f t="shared" si="1"/>
        <v/>
      </c>
    </row>
    <row r="57" spans="2:7" x14ac:dyDescent="0.6">
      <c r="B57" s="158"/>
      <c r="C57" s="36"/>
      <c r="D57" s="37"/>
      <c r="E57" s="23"/>
      <c r="F57" s="45"/>
      <c r="G57" s="17" t="str">
        <f t="shared" si="1"/>
        <v/>
      </c>
    </row>
    <row r="58" spans="2:7" x14ac:dyDescent="0.6">
      <c r="B58" s="158"/>
      <c r="C58" s="36"/>
      <c r="D58" s="37"/>
      <c r="E58" s="23"/>
      <c r="F58" s="45"/>
      <c r="G58" s="17" t="str">
        <f t="shared" si="1"/>
        <v/>
      </c>
    </row>
    <row r="59" spans="2:7" x14ac:dyDescent="0.6">
      <c r="B59" s="158"/>
      <c r="C59" s="36"/>
      <c r="D59" s="37"/>
      <c r="E59" s="23"/>
      <c r="F59" s="45"/>
      <c r="G59" s="17" t="str">
        <f t="shared" si="1"/>
        <v/>
      </c>
    </row>
    <row r="60" spans="2:7" x14ac:dyDescent="0.6">
      <c r="B60" s="158"/>
      <c r="C60" s="36"/>
      <c r="D60" s="37"/>
      <c r="E60" s="23"/>
      <c r="F60" s="45"/>
      <c r="G60" s="17" t="str">
        <f t="shared" si="1"/>
        <v/>
      </c>
    </row>
    <row r="61" spans="2:7" x14ac:dyDescent="0.6">
      <c r="B61" s="158"/>
      <c r="C61" s="36"/>
      <c r="D61" s="37"/>
      <c r="E61" s="23"/>
      <c r="F61" s="45"/>
      <c r="G61" s="17" t="str">
        <f t="shared" si="1"/>
        <v/>
      </c>
    </row>
    <row r="62" spans="2:7" x14ac:dyDescent="0.6">
      <c r="B62" s="158"/>
      <c r="C62" s="36"/>
      <c r="D62" s="37"/>
      <c r="E62" s="23"/>
      <c r="F62" s="45"/>
      <c r="G62" s="17" t="str">
        <f t="shared" si="1"/>
        <v/>
      </c>
    </row>
    <row r="63" spans="2:7" x14ac:dyDescent="0.6">
      <c r="B63" s="158"/>
      <c r="C63" s="36"/>
      <c r="D63" s="37"/>
      <c r="E63" s="23"/>
      <c r="F63" s="45"/>
      <c r="G63" s="17" t="str">
        <f t="shared" si="1"/>
        <v/>
      </c>
    </row>
    <row r="64" spans="2:7" x14ac:dyDescent="0.6">
      <c r="B64" s="158"/>
      <c r="C64" s="36"/>
      <c r="D64" s="37"/>
      <c r="E64" s="23"/>
      <c r="F64" s="45"/>
      <c r="G64" s="17" t="str">
        <f t="shared" si="1"/>
        <v/>
      </c>
    </row>
    <row r="65" spans="2:8" x14ac:dyDescent="0.6">
      <c r="B65" s="158"/>
      <c r="C65" s="36"/>
      <c r="D65" s="37"/>
      <c r="E65" s="23"/>
      <c r="F65" s="45"/>
      <c r="G65" s="17" t="str">
        <f t="shared" si="1"/>
        <v/>
      </c>
    </row>
    <row r="66" spans="2:8" x14ac:dyDescent="0.6">
      <c r="B66" s="158"/>
      <c r="C66" s="36"/>
      <c r="D66" s="37"/>
      <c r="E66" s="23"/>
      <c r="F66" s="45"/>
      <c r="G66" s="17" t="str">
        <f t="shared" si="1"/>
        <v/>
      </c>
    </row>
    <row r="67" spans="2:8" x14ac:dyDescent="0.6">
      <c r="B67" s="158"/>
      <c r="C67" s="36"/>
      <c r="D67" s="37"/>
      <c r="E67" s="23"/>
      <c r="F67" s="45"/>
      <c r="G67" s="17" t="str">
        <f t="shared" si="1"/>
        <v/>
      </c>
    </row>
    <row r="68" spans="2:8" x14ac:dyDescent="0.6">
      <c r="B68" s="158"/>
      <c r="C68" s="36"/>
      <c r="D68" s="37"/>
      <c r="E68" s="23"/>
      <c r="F68" s="45"/>
      <c r="G68" s="17" t="str">
        <f t="shared" si="1"/>
        <v/>
      </c>
    </row>
    <row r="69" spans="2:8" x14ac:dyDescent="0.6">
      <c r="B69" s="158"/>
      <c r="C69" s="36"/>
      <c r="D69" s="37"/>
      <c r="E69" s="23"/>
      <c r="F69" s="45"/>
      <c r="G69" s="17" t="str">
        <f t="shared" si="1"/>
        <v/>
      </c>
    </row>
    <row r="70" spans="2:8" x14ac:dyDescent="0.6">
      <c r="B70" s="158"/>
      <c r="C70" s="36"/>
      <c r="D70" s="37"/>
      <c r="E70" s="23"/>
      <c r="F70" s="45"/>
      <c r="G70" s="17" t="str">
        <f t="shared" si="1"/>
        <v/>
      </c>
    </row>
    <row r="71" spans="2:8" x14ac:dyDescent="0.6">
      <c r="B71" s="162"/>
      <c r="D71" s="37"/>
      <c r="E71" s="22"/>
      <c r="F71" s="40"/>
      <c r="G71" s="17" t="str">
        <f t="shared" si="1"/>
        <v/>
      </c>
      <c r="H71" s="41"/>
    </row>
    <row r="72" spans="2:8" s="28" customFormat="1" ht="24.75" customHeight="1" x14ac:dyDescent="0.6">
      <c r="B72" s="93" t="str">
        <f>$B$10</f>
        <v>C12.7</v>
      </c>
      <c r="C72" s="30" t="s">
        <v>173</v>
      </c>
      <c r="D72" s="31"/>
      <c r="E72" s="32"/>
      <c r="F72" s="31"/>
      <c r="G72" s="33">
        <f>SUM(G9:G71)</f>
        <v>0</v>
      </c>
      <c r="H72" s="34"/>
    </row>
  </sheetData>
  <mergeCells count="4">
    <mergeCell ref="E1:G1"/>
    <mergeCell ref="B5:F7"/>
    <mergeCell ref="G4:G7"/>
    <mergeCell ref="B4:F4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ZNT 4198/17T Standard Quotation Document Ver. 2019-09-02&amp;R&amp;"Arial,Bold"_____________________
C&amp;P   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5"/>
  <dimension ref="B1:H67"/>
  <sheetViews>
    <sheetView view="pageBreakPreview" topLeftCell="A31" zoomScaleNormal="125" zoomScaleSheetLayoutView="100" zoomScalePageLayoutView="125" workbookViewId="0">
      <selection activeCell="E28" sqref="E1:E1048576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82"/>
      <c r="C3" s="82"/>
      <c r="D3" s="83"/>
      <c r="E3" s="83"/>
      <c r="F3" s="84"/>
      <c r="G3" s="102"/>
    </row>
    <row r="4" spans="2:8" x14ac:dyDescent="0.6">
      <c r="B4" s="376" t="s">
        <v>8</v>
      </c>
      <c r="C4" s="377"/>
      <c r="D4" s="377"/>
      <c r="E4" s="377"/>
      <c r="F4" s="377"/>
      <c r="G4" s="373" t="str">
        <f>"CHAPTER "&amp;B10</f>
        <v>CHAPTER C12.8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8" ht="12.75" customHeight="1" x14ac:dyDescent="0.6">
      <c r="B6" s="369"/>
      <c r="C6" s="370"/>
      <c r="D6" s="370"/>
      <c r="E6" s="370"/>
      <c r="F6" s="370"/>
      <c r="G6" s="374"/>
      <c r="H6" s="8"/>
    </row>
    <row r="7" spans="2:8" ht="7.5" customHeight="1" x14ac:dyDescent="0.6">
      <c r="B7" s="371"/>
      <c r="C7" s="372"/>
      <c r="D7" s="372"/>
      <c r="E7" s="372"/>
      <c r="F7" s="372"/>
      <c r="G7" s="375"/>
      <c r="H7" s="8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179"/>
      <c r="C9" s="36"/>
      <c r="D9" s="89"/>
      <c r="E9" s="15"/>
      <c r="F9" s="16"/>
      <c r="G9" s="17" t="str">
        <f t="shared" ref="G9:G40" si="0">IF(D9="","",E9*F9)</f>
        <v/>
      </c>
      <c r="H9" s="18"/>
    </row>
    <row r="10" spans="2:8" x14ac:dyDescent="0.6">
      <c r="B10" s="159" t="s">
        <v>3461</v>
      </c>
      <c r="C10" s="2" t="s">
        <v>3462</v>
      </c>
      <c r="D10" s="22"/>
      <c r="E10" s="22"/>
      <c r="F10" s="40"/>
      <c r="G10" s="17" t="str">
        <f t="shared" si="0"/>
        <v/>
      </c>
      <c r="H10" s="41"/>
    </row>
    <row r="11" spans="2:8" x14ac:dyDescent="0.6">
      <c r="B11" s="157"/>
      <c r="D11" s="22"/>
      <c r="E11" s="22"/>
      <c r="F11" s="40"/>
      <c r="G11" s="17" t="str">
        <f t="shared" si="0"/>
        <v/>
      </c>
      <c r="H11" s="41"/>
    </row>
    <row r="12" spans="2:8" x14ac:dyDescent="0.6">
      <c r="B12" s="158" t="s">
        <v>3463</v>
      </c>
      <c r="C12" s="36" t="s">
        <v>3254</v>
      </c>
      <c r="D12" s="37"/>
      <c r="E12" s="22"/>
      <c r="F12" s="40"/>
      <c r="G12" s="17" t="str">
        <f t="shared" si="0"/>
        <v/>
      </c>
      <c r="H12" s="41"/>
    </row>
    <row r="13" spans="2:8" x14ac:dyDescent="0.6">
      <c r="B13" s="157"/>
      <c r="D13" s="37"/>
      <c r="E13" s="22"/>
      <c r="F13" s="40"/>
      <c r="G13" s="17" t="str">
        <f t="shared" si="0"/>
        <v/>
      </c>
      <c r="H13" s="41"/>
    </row>
    <row r="14" spans="2:8" x14ac:dyDescent="0.6">
      <c r="B14" s="158" t="s">
        <v>3464</v>
      </c>
      <c r="C14" s="36" t="s">
        <v>3465</v>
      </c>
      <c r="D14" s="22" t="s">
        <v>28</v>
      </c>
      <c r="E14" s="22"/>
      <c r="F14" s="40"/>
      <c r="G14" s="17">
        <f t="shared" si="0"/>
        <v>0</v>
      </c>
      <c r="H14" s="41"/>
    </row>
    <row r="15" spans="2:8" x14ac:dyDescent="0.6">
      <c r="B15" s="157"/>
      <c r="D15" s="37"/>
      <c r="E15" s="22"/>
      <c r="F15" s="40"/>
      <c r="G15" s="17" t="str">
        <f t="shared" si="0"/>
        <v/>
      </c>
      <c r="H15" s="41"/>
    </row>
    <row r="16" spans="2:8" x14ac:dyDescent="0.6">
      <c r="B16" s="158" t="s">
        <v>3466</v>
      </c>
      <c r="C16" s="36" t="s">
        <v>3467</v>
      </c>
      <c r="D16" s="22" t="s">
        <v>28</v>
      </c>
      <c r="E16" s="22"/>
      <c r="F16" s="40"/>
      <c r="G16" s="17">
        <f t="shared" si="0"/>
        <v>0</v>
      </c>
      <c r="H16" s="41"/>
    </row>
    <row r="17" spans="2:8" x14ac:dyDescent="0.6">
      <c r="B17" s="157"/>
      <c r="D17" s="37"/>
      <c r="E17" s="22"/>
      <c r="F17" s="40"/>
      <c r="G17" s="17" t="str">
        <f t="shared" si="0"/>
        <v/>
      </c>
      <c r="H17" s="41"/>
    </row>
    <row r="18" spans="2:8" x14ac:dyDescent="0.6">
      <c r="B18" s="158" t="s">
        <v>3468</v>
      </c>
      <c r="C18" s="36" t="s">
        <v>3469</v>
      </c>
      <c r="D18" s="22" t="s">
        <v>28</v>
      </c>
      <c r="E18" s="23"/>
      <c r="F18" s="24"/>
      <c r="G18" s="17">
        <f t="shared" si="0"/>
        <v>0</v>
      </c>
      <c r="H18" s="42"/>
    </row>
    <row r="19" spans="2:8" x14ac:dyDescent="0.6">
      <c r="B19" s="157"/>
      <c r="D19" s="37"/>
      <c r="E19" s="23"/>
      <c r="F19" s="24"/>
      <c r="G19" s="17" t="str">
        <f t="shared" si="0"/>
        <v/>
      </c>
      <c r="H19" s="42"/>
    </row>
    <row r="20" spans="2:8" x14ac:dyDescent="0.6">
      <c r="B20" s="158" t="s">
        <v>3470</v>
      </c>
      <c r="C20" s="36" t="s">
        <v>3471</v>
      </c>
      <c r="D20" s="22" t="s">
        <v>28</v>
      </c>
      <c r="E20" s="23"/>
      <c r="F20" s="24"/>
      <c r="G20" s="17">
        <f t="shared" si="0"/>
        <v>0</v>
      </c>
      <c r="H20" s="42"/>
    </row>
    <row r="21" spans="2:8" x14ac:dyDescent="0.6">
      <c r="B21" s="157"/>
      <c r="D21" s="37"/>
      <c r="E21" s="23"/>
      <c r="F21" s="40"/>
      <c r="G21" s="17" t="str">
        <f t="shared" si="0"/>
        <v/>
      </c>
      <c r="H21" s="41"/>
    </row>
    <row r="22" spans="2:8" ht="23.45" customHeight="1" x14ac:dyDescent="0.6">
      <c r="B22" s="158" t="s">
        <v>3472</v>
      </c>
      <c r="C22" s="56" t="s">
        <v>3473</v>
      </c>
      <c r="D22" s="22" t="s">
        <v>28</v>
      </c>
      <c r="E22" s="23"/>
      <c r="F22" s="43"/>
      <c r="G22" s="17">
        <f t="shared" si="0"/>
        <v>0</v>
      </c>
      <c r="H22" s="41"/>
    </row>
    <row r="23" spans="2:8" x14ac:dyDescent="0.6">
      <c r="B23" s="157"/>
      <c r="D23" s="66"/>
      <c r="E23" s="23"/>
      <c r="F23" s="40"/>
      <c r="G23" s="17" t="str">
        <f t="shared" si="0"/>
        <v/>
      </c>
      <c r="H23" s="44"/>
    </row>
    <row r="24" spans="2:8" ht="38.25" customHeight="1" x14ac:dyDescent="0.6">
      <c r="B24" s="158" t="s">
        <v>3474</v>
      </c>
      <c r="C24" s="54" t="s">
        <v>3475</v>
      </c>
      <c r="D24" s="37" t="s">
        <v>90</v>
      </c>
      <c r="E24" s="23"/>
      <c r="F24" s="45"/>
      <c r="G24" s="17">
        <f t="shared" si="0"/>
        <v>0</v>
      </c>
    </row>
    <row r="25" spans="2:8" x14ac:dyDescent="0.6">
      <c r="B25" s="157"/>
      <c r="C25" s="1"/>
      <c r="D25" s="37"/>
      <c r="E25" s="23"/>
      <c r="F25" s="45"/>
      <c r="G25" s="17" t="str">
        <f t="shared" si="0"/>
        <v/>
      </c>
    </row>
    <row r="26" spans="2:8" ht="36.75" customHeight="1" x14ac:dyDescent="0.6">
      <c r="B26" s="158" t="s">
        <v>3476</v>
      </c>
      <c r="C26" s="54" t="s">
        <v>3477</v>
      </c>
      <c r="D26" s="37" t="s">
        <v>90</v>
      </c>
      <c r="E26" s="23"/>
      <c r="F26" s="38"/>
      <c r="G26" s="17">
        <f t="shared" si="0"/>
        <v>0</v>
      </c>
    </row>
    <row r="27" spans="2:8" x14ac:dyDescent="0.6">
      <c r="B27" s="157"/>
      <c r="C27" s="1"/>
      <c r="D27" s="37"/>
      <c r="E27" s="23"/>
      <c r="F27" s="45"/>
      <c r="G27" s="17" t="str">
        <f t="shared" si="0"/>
        <v/>
      </c>
    </row>
    <row r="28" spans="2:8" ht="24.75" customHeight="1" x14ac:dyDescent="0.6">
      <c r="B28" s="158" t="s">
        <v>3478</v>
      </c>
      <c r="C28" s="59" t="s">
        <v>3479</v>
      </c>
      <c r="D28" s="37" t="s">
        <v>62</v>
      </c>
      <c r="E28" s="23"/>
      <c r="F28" s="43"/>
      <c r="G28" s="17">
        <f t="shared" si="0"/>
        <v>0</v>
      </c>
    </row>
    <row r="29" spans="2:8" x14ac:dyDescent="0.6">
      <c r="B29" s="157"/>
      <c r="C29" s="36"/>
      <c r="D29" s="37"/>
      <c r="E29" s="23"/>
      <c r="F29" s="45"/>
      <c r="G29" s="17" t="str">
        <f t="shared" si="0"/>
        <v/>
      </c>
    </row>
    <row r="30" spans="2:8" ht="27" customHeight="1" x14ac:dyDescent="0.6">
      <c r="B30" s="157" t="s">
        <v>3480</v>
      </c>
      <c r="C30" s="54" t="s">
        <v>3481</v>
      </c>
      <c r="D30" s="37" t="s">
        <v>62</v>
      </c>
      <c r="E30" s="23"/>
      <c r="F30" s="40"/>
      <c r="G30" s="17">
        <f t="shared" si="0"/>
        <v>0</v>
      </c>
      <c r="H30" s="41"/>
    </row>
    <row r="31" spans="2:8" x14ac:dyDescent="0.6">
      <c r="B31" s="157"/>
      <c r="C31" s="59"/>
      <c r="D31" s="37"/>
      <c r="E31" s="23"/>
      <c r="F31" s="40"/>
      <c r="G31" s="17" t="str">
        <f t="shared" si="0"/>
        <v/>
      </c>
      <c r="H31" s="41"/>
    </row>
    <row r="32" spans="2:8" ht="27.75" customHeight="1" x14ac:dyDescent="0.6">
      <c r="B32" s="157" t="s">
        <v>3482</v>
      </c>
      <c r="C32" s="54" t="s">
        <v>3483</v>
      </c>
      <c r="D32" s="37" t="s">
        <v>62</v>
      </c>
      <c r="E32" s="23"/>
      <c r="F32" s="38"/>
      <c r="G32" s="17">
        <f t="shared" si="0"/>
        <v>0</v>
      </c>
      <c r="H32" s="42"/>
    </row>
    <row r="33" spans="2:8" x14ac:dyDescent="0.6">
      <c r="B33" s="157"/>
      <c r="C33" s="36"/>
      <c r="D33" s="37"/>
      <c r="E33" s="26"/>
      <c r="F33" s="27"/>
      <c r="G33" s="17" t="str">
        <f t="shared" si="0"/>
        <v/>
      </c>
      <c r="H33" s="18"/>
    </row>
    <row r="34" spans="2:8" s="36" customFormat="1" ht="27" customHeight="1" x14ac:dyDescent="0.6">
      <c r="B34" s="158" t="s">
        <v>3484</v>
      </c>
      <c r="C34" s="54" t="s">
        <v>3485</v>
      </c>
      <c r="D34" s="37" t="s">
        <v>62</v>
      </c>
      <c r="E34" s="26"/>
      <c r="F34" s="27"/>
      <c r="G34" s="17">
        <f t="shared" si="0"/>
        <v>0</v>
      </c>
      <c r="H34" s="18"/>
    </row>
    <row r="35" spans="2:8" x14ac:dyDescent="0.6">
      <c r="B35" s="157"/>
      <c r="C35" s="36"/>
      <c r="D35" s="37"/>
      <c r="E35" s="23"/>
      <c r="F35" s="38"/>
      <c r="G35" s="17" t="str">
        <f t="shared" si="0"/>
        <v/>
      </c>
      <c r="H35" s="42"/>
    </row>
    <row r="36" spans="2:8" ht="24.95" customHeight="1" x14ac:dyDescent="0.6">
      <c r="B36" s="157" t="s">
        <v>3486</v>
      </c>
      <c r="C36" s="54" t="s">
        <v>3487</v>
      </c>
      <c r="D36" s="37" t="s">
        <v>62</v>
      </c>
      <c r="E36" s="23"/>
      <c r="F36" s="38"/>
      <c r="G36" s="17">
        <f t="shared" si="0"/>
        <v>0</v>
      </c>
      <c r="H36" s="42"/>
    </row>
    <row r="37" spans="2:8" x14ac:dyDescent="0.6">
      <c r="B37" s="157"/>
      <c r="C37" s="36"/>
      <c r="D37" s="22"/>
      <c r="E37" s="23"/>
      <c r="F37" s="47"/>
      <c r="G37" s="17" t="str">
        <f t="shared" si="0"/>
        <v/>
      </c>
      <c r="H37" s="41"/>
    </row>
    <row r="38" spans="2:8" ht="27.75" customHeight="1" x14ac:dyDescent="0.6">
      <c r="B38" s="157" t="s">
        <v>3488</v>
      </c>
      <c r="C38" s="54" t="s">
        <v>3489</v>
      </c>
      <c r="D38" s="37" t="s">
        <v>62</v>
      </c>
      <c r="E38" s="23"/>
      <c r="F38" s="47"/>
      <c r="G38" s="17">
        <f t="shared" si="0"/>
        <v>0</v>
      </c>
      <c r="H38" s="41"/>
    </row>
    <row r="39" spans="2:8" x14ac:dyDescent="0.6">
      <c r="B39" s="157"/>
      <c r="C39" s="35"/>
      <c r="D39" s="22"/>
      <c r="E39" s="23"/>
      <c r="F39" s="43"/>
      <c r="G39" s="17" t="str">
        <f t="shared" si="0"/>
        <v/>
      </c>
      <c r="H39" s="41"/>
    </row>
    <row r="40" spans="2:8" x14ac:dyDescent="0.6">
      <c r="B40" s="158" t="s">
        <v>3490</v>
      </c>
      <c r="C40" s="35" t="s">
        <v>3491</v>
      </c>
      <c r="D40" s="37" t="s">
        <v>62</v>
      </c>
      <c r="E40" s="23"/>
      <c r="F40" s="43"/>
      <c r="G40" s="17">
        <f t="shared" si="0"/>
        <v>0</v>
      </c>
      <c r="H40" s="41"/>
    </row>
    <row r="41" spans="2:8" x14ac:dyDescent="0.6">
      <c r="B41" s="157"/>
      <c r="D41" s="37"/>
      <c r="E41" s="22"/>
      <c r="F41" s="40"/>
      <c r="G41" s="17" t="str">
        <f t="shared" ref="G41:G66" si="1">IF(D41="","",E41*F41)</f>
        <v/>
      </c>
      <c r="H41" s="41"/>
    </row>
    <row r="42" spans="2:8" x14ac:dyDescent="0.6">
      <c r="B42" s="158" t="s">
        <v>3492</v>
      </c>
      <c r="C42" s="1" t="s">
        <v>3493</v>
      </c>
      <c r="D42" s="66" t="s">
        <v>56</v>
      </c>
      <c r="E42" s="22"/>
      <c r="F42" s="40"/>
      <c r="G42" s="17">
        <f t="shared" si="1"/>
        <v>0</v>
      </c>
      <c r="H42" s="41"/>
    </row>
    <row r="43" spans="2:8" x14ac:dyDescent="0.6">
      <c r="B43" s="162"/>
      <c r="C43" s="1"/>
      <c r="D43" s="45"/>
      <c r="E43" s="22"/>
      <c r="F43" s="40"/>
      <c r="G43" s="17" t="str">
        <f t="shared" si="1"/>
        <v/>
      </c>
      <c r="H43" s="41"/>
    </row>
    <row r="44" spans="2:8" ht="15.5" x14ac:dyDescent="0.6">
      <c r="B44" s="158" t="s">
        <v>3494</v>
      </c>
      <c r="C44" s="36" t="s">
        <v>3495</v>
      </c>
      <c r="D44" s="15" t="s">
        <v>49</v>
      </c>
      <c r="E44" s="22"/>
      <c r="F44" s="40"/>
      <c r="G44" s="17">
        <f t="shared" si="1"/>
        <v>0</v>
      </c>
      <c r="H44" s="41"/>
    </row>
    <row r="45" spans="2:8" x14ac:dyDescent="0.6">
      <c r="B45" s="162"/>
      <c r="D45" s="37"/>
      <c r="E45" s="22"/>
      <c r="F45" s="40"/>
      <c r="G45" s="17" t="str">
        <f t="shared" si="1"/>
        <v/>
      </c>
      <c r="H45" s="41"/>
    </row>
    <row r="46" spans="2:8" ht="27.75" customHeight="1" x14ac:dyDescent="0.6">
      <c r="B46" s="158" t="s">
        <v>3496</v>
      </c>
      <c r="C46" s="54" t="s">
        <v>3497</v>
      </c>
      <c r="D46" s="22" t="s">
        <v>70</v>
      </c>
      <c r="E46" s="22"/>
      <c r="F46" s="40"/>
      <c r="G46" s="17">
        <f t="shared" si="1"/>
        <v>0</v>
      </c>
      <c r="H46" s="41"/>
    </row>
    <row r="47" spans="2:8" x14ac:dyDescent="0.6">
      <c r="B47" s="162"/>
      <c r="D47" s="37"/>
      <c r="E47" s="22"/>
      <c r="F47" s="40"/>
      <c r="G47" s="17" t="str">
        <f t="shared" si="1"/>
        <v/>
      </c>
      <c r="H47" s="41"/>
    </row>
    <row r="48" spans="2:8" x14ac:dyDescent="0.6">
      <c r="B48" s="158" t="s">
        <v>3498</v>
      </c>
      <c r="C48" s="1" t="s">
        <v>3499</v>
      </c>
      <c r="D48" s="22" t="s">
        <v>70</v>
      </c>
      <c r="E48" s="22"/>
      <c r="F48" s="40"/>
      <c r="G48" s="17">
        <f t="shared" si="1"/>
        <v>0</v>
      </c>
      <c r="H48" s="41"/>
    </row>
    <row r="49" spans="2:8" x14ac:dyDescent="0.6">
      <c r="B49" s="158"/>
      <c r="C49" s="1"/>
      <c r="D49" s="22"/>
      <c r="E49" s="22"/>
      <c r="F49" s="40"/>
      <c r="G49" s="17" t="str">
        <f t="shared" si="1"/>
        <v/>
      </c>
      <c r="H49" s="41"/>
    </row>
    <row r="50" spans="2:8" x14ac:dyDescent="0.6">
      <c r="B50" s="158"/>
      <c r="C50" s="1"/>
      <c r="D50" s="22"/>
      <c r="E50" s="22"/>
      <c r="F50" s="40"/>
      <c r="G50" s="17" t="str">
        <f t="shared" si="1"/>
        <v/>
      </c>
      <c r="H50" s="41"/>
    </row>
    <row r="51" spans="2:8" x14ac:dyDescent="0.6">
      <c r="B51" s="158"/>
      <c r="C51" s="1"/>
      <c r="D51" s="22"/>
      <c r="E51" s="22"/>
      <c r="F51" s="40"/>
      <c r="G51" s="17" t="str">
        <f t="shared" si="1"/>
        <v/>
      </c>
      <c r="H51" s="41"/>
    </row>
    <row r="52" spans="2:8" x14ac:dyDescent="0.6">
      <c r="B52" s="158"/>
      <c r="C52" s="1"/>
      <c r="D52" s="22"/>
      <c r="E52" s="22"/>
      <c r="F52" s="40"/>
      <c r="G52" s="17" t="str">
        <f t="shared" si="1"/>
        <v/>
      </c>
      <c r="H52" s="41"/>
    </row>
    <row r="53" spans="2:8" x14ac:dyDescent="0.6">
      <c r="B53" s="158"/>
      <c r="C53" s="1"/>
      <c r="D53" s="22"/>
      <c r="E53" s="22"/>
      <c r="F53" s="40"/>
      <c r="G53" s="17" t="str">
        <f t="shared" si="1"/>
        <v/>
      </c>
      <c r="H53" s="41"/>
    </row>
    <row r="54" spans="2:8" x14ac:dyDescent="0.6">
      <c r="B54" s="158"/>
      <c r="C54" s="1"/>
      <c r="D54" s="22"/>
      <c r="E54" s="22"/>
      <c r="F54" s="40"/>
      <c r="G54" s="17" t="str">
        <f t="shared" si="1"/>
        <v/>
      </c>
      <c r="H54" s="41"/>
    </row>
    <row r="55" spans="2:8" x14ac:dyDescent="0.6">
      <c r="B55" s="158"/>
      <c r="C55" s="1"/>
      <c r="D55" s="22"/>
      <c r="E55" s="22"/>
      <c r="F55" s="40"/>
      <c r="G55" s="17" t="str">
        <f t="shared" si="1"/>
        <v/>
      </c>
      <c r="H55" s="41"/>
    </row>
    <row r="56" spans="2:8" x14ac:dyDescent="0.6">
      <c r="B56" s="158"/>
      <c r="C56" s="1"/>
      <c r="D56" s="22"/>
      <c r="E56" s="22"/>
      <c r="F56" s="40"/>
      <c r="G56" s="17" t="str">
        <f t="shared" si="1"/>
        <v/>
      </c>
      <c r="H56" s="41"/>
    </row>
    <row r="57" spans="2:8" x14ac:dyDescent="0.6">
      <c r="B57" s="158"/>
      <c r="C57" s="1"/>
      <c r="D57" s="22"/>
      <c r="E57" s="22"/>
      <c r="F57" s="40"/>
      <c r="G57" s="17" t="str">
        <f t="shared" si="1"/>
        <v/>
      </c>
      <c r="H57" s="41"/>
    </row>
    <row r="58" spans="2:8" x14ac:dyDescent="0.6">
      <c r="B58" s="158"/>
      <c r="C58" s="1"/>
      <c r="D58" s="22"/>
      <c r="E58" s="22"/>
      <c r="F58" s="40"/>
      <c r="G58" s="17" t="str">
        <f t="shared" si="1"/>
        <v/>
      </c>
      <c r="H58" s="41"/>
    </row>
    <row r="59" spans="2:8" x14ac:dyDescent="0.6">
      <c r="B59" s="158"/>
      <c r="C59" s="1"/>
      <c r="D59" s="22"/>
      <c r="E59" s="22"/>
      <c r="F59" s="40"/>
      <c r="G59" s="17" t="str">
        <f t="shared" si="1"/>
        <v/>
      </c>
      <c r="H59" s="41"/>
    </row>
    <row r="60" spans="2:8" x14ac:dyDescent="0.6">
      <c r="B60" s="158"/>
      <c r="C60" s="1"/>
      <c r="D60" s="22"/>
      <c r="E60" s="22"/>
      <c r="F60" s="40"/>
      <c r="G60" s="17" t="str">
        <f t="shared" si="1"/>
        <v/>
      </c>
      <c r="H60" s="41"/>
    </row>
    <row r="61" spans="2:8" x14ac:dyDescent="0.6">
      <c r="B61" s="158"/>
      <c r="C61" s="1"/>
      <c r="D61" s="22"/>
      <c r="E61" s="22"/>
      <c r="F61" s="40"/>
      <c r="G61" s="17" t="str">
        <f t="shared" si="1"/>
        <v/>
      </c>
      <c r="H61" s="41"/>
    </row>
    <row r="62" spans="2:8" x14ac:dyDescent="0.6">
      <c r="B62" s="158"/>
      <c r="C62" s="1"/>
      <c r="D62" s="22"/>
      <c r="E62" s="22"/>
      <c r="F62" s="40"/>
      <c r="G62" s="17" t="str">
        <f t="shared" si="1"/>
        <v/>
      </c>
      <c r="H62" s="41"/>
    </row>
    <row r="63" spans="2:8" x14ac:dyDescent="0.6">
      <c r="B63" s="158"/>
      <c r="C63" s="1"/>
      <c r="D63" s="22"/>
      <c r="E63" s="22"/>
      <c r="F63" s="40"/>
      <c r="G63" s="17" t="str">
        <f t="shared" si="1"/>
        <v/>
      </c>
      <c r="H63" s="41"/>
    </row>
    <row r="64" spans="2:8" x14ac:dyDescent="0.6">
      <c r="B64" s="158"/>
      <c r="C64" s="1"/>
      <c r="D64" s="22"/>
      <c r="E64" s="22"/>
      <c r="F64" s="40"/>
      <c r="G64" s="17" t="str">
        <f t="shared" si="1"/>
        <v/>
      </c>
      <c r="H64" s="41"/>
    </row>
    <row r="65" spans="2:8" x14ac:dyDescent="0.6">
      <c r="B65" s="158"/>
      <c r="C65" s="1"/>
      <c r="D65" s="22"/>
      <c r="E65" s="22"/>
      <c r="F65" s="40"/>
      <c r="G65" s="17" t="str">
        <f t="shared" si="1"/>
        <v/>
      </c>
      <c r="H65" s="41"/>
    </row>
    <row r="66" spans="2:8" x14ac:dyDescent="0.6">
      <c r="B66" s="162"/>
      <c r="C66" s="1"/>
      <c r="D66" s="45"/>
      <c r="E66" s="22"/>
      <c r="F66" s="40"/>
      <c r="G66" s="17" t="str">
        <f t="shared" si="1"/>
        <v/>
      </c>
      <c r="H66" s="41"/>
    </row>
    <row r="67" spans="2:8" s="28" customFormat="1" ht="24.75" customHeight="1" x14ac:dyDescent="0.6">
      <c r="B67" s="93" t="str">
        <f>$B$10</f>
        <v>C12.8</v>
      </c>
      <c r="C67" s="30" t="s">
        <v>173</v>
      </c>
      <c r="D67" s="31"/>
      <c r="E67" s="32"/>
      <c r="F67" s="31"/>
      <c r="G67" s="33">
        <f>SUM(G9:G66)</f>
        <v>0</v>
      </c>
      <c r="H67" s="34"/>
    </row>
  </sheetData>
  <mergeCells count="4">
    <mergeCell ref="E1:G1"/>
    <mergeCell ref="B5:F7"/>
    <mergeCell ref="G4:G7"/>
    <mergeCell ref="B4:F4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ZNT 4198/17T Standard Quotation Document Ver. 2019-09-02&amp;R&amp;"Arial,Bold"_____________________
C&amp;P   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6"/>
  <dimension ref="B1:H52"/>
  <sheetViews>
    <sheetView view="pageBreakPreview" zoomScaleNormal="125" zoomScaleSheetLayoutView="100" zoomScalePageLayoutView="125" workbookViewId="0">
      <selection activeCell="E28" sqref="E1:E1048576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82"/>
      <c r="C3" s="82"/>
      <c r="D3" s="83"/>
      <c r="E3" s="83"/>
      <c r="F3" s="84"/>
      <c r="G3" s="102"/>
    </row>
    <row r="4" spans="2:8" x14ac:dyDescent="0.6">
      <c r="B4" s="376" t="s">
        <v>8</v>
      </c>
      <c r="C4" s="377"/>
      <c r="D4" s="377"/>
      <c r="E4" s="377"/>
      <c r="F4" s="377"/>
      <c r="G4" s="373" t="str">
        <f>"CHAPTER "&amp;B10</f>
        <v>CHAPTER C12.9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8" ht="12.75" customHeight="1" x14ac:dyDescent="0.6">
      <c r="B6" s="369"/>
      <c r="C6" s="370"/>
      <c r="D6" s="370"/>
      <c r="E6" s="370"/>
      <c r="F6" s="370"/>
      <c r="G6" s="374"/>
      <c r="H6" s="8"/>
    </row>
    <row r="7" spans="2:8" ht="7.5" customHeight="1" x14ac:dyDescent="0.6">
      <c r="B7" s="371"/>
      <c r="C7" s="372"/>
      <c r="D7" s="372"/>
      <c r="E7" s="372"/>
      <c r="F7" s="372"/>
      <c r="G7" s="375"/>
      <c r="H7" s="8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179"/>
      <c r="C9" s="36"/>
      <c r="D9" s="89"/>
      <c r="E9" s="15"/>
      <c r="F9" s="16"/>
      <c r="G9" s="17" t="str">
        <f t="shared" ref="G9:G34" si="0">IF(D9="","",E9*F9)</f>
        <v/>
      </c>
      <c r="H9" s="18"/>
    </row>
    <row r="10" spans="2:8" x14ac:dyDescent="0.6">
      <c r="B10" s="163" t="s">
        <v>3500</v>
      </c>
      <c r="C10" s="87" t="s">
        <v>3501</v>
      </c>
      <c r="D10" s="15"/>
      <c r="E10" s="15"/>
      <c r="F10" s="16"/>
      <c r="G10" s="17" t="str">
        <f t="shared" si="0"/>
        <v/>
      </c>
      <c r="H10" s="18"/>
    </row>
    <row r="11" spans="2:8" x14ac:dyDescent="0.6">
      <c r="B11" s="157"/>
      <c r="D11" s="22"/>
      <c r="E11" s="22"/>
      <c r="F11" s="40"/>
      <c r="G11" s="17" t="str">
        <f t="shared" si="0"/>
        <v/>
      </c>
      <c r="H11" s="41"/>
    </row>
    <row r="12" spans="2:8" ht="24.95" customHeight="1" x14ac:dyDescent="0.6">
      <c r="B12" s="158" t="s">
        <v>3502</v>
      </c>
      <c r="C12" s="361" t="s">
        <v>3503</v>
      </c>
      <c r="D12" s="37" t="s">
        <v>172</v>
      </c>
      <c r="E12" s="22"/>
      <c r="F12" s="40"/>
      <c r="G12" s="17">
        <f t="shared" si="0"/>
        <v>0</v>
      </c>
      <c r="H12" s="41"/>
    </row>
    <row r="13" spans="2:8" x14ac:dyDescent="0.6">
      <c r="B13" s="157"/>
      <c r="D13" s="37"/>
      <c r="E13" s="22"/>
      <c r="F13" s="40"/>
      <c r="G13" s="17" t="str">
        <f t="shared" si="0"/>
        <v/>
      </c>
      <c r="H13" s="41"/>
    </row>
    <row r="14" spans="2:8" ht="42.75" customHeight="1" x14ac:dyDescent="0.6">
      <c r="B14" s="158" t="s">
        <v>3504</v>
      </c>
      <c r="C14" s="361" t="s">
        <v>3505</v>
      </c>
      <c r="D14" s="37" t="s">
        <v>172</v>
      </c>
      <c r="E14" s="22"/>
      <c r="F14" s="40"/>
      <c r="G14" s="17">
        <f t="shared" si="0"/>
        <v>0</v>
      </c>
      <c r="H14" s="41"/>
    </row>
    <row r="15" spans="2:8" x14ac:dyDescent="0.6">
      <c r="B15" s="157"/>
      <c r="D15" s="37"/>
      <c r="E15" s="22"/>
      <c r="F15" s="40"/>
      <c r="G15" s="17" t="str">
        <f t="shared" si="0"/>
        <v/>
      </c>
      <c r="H15" s="41"/>
    </row>
    <row r="16" spans="2:8" ht="15.5" x14ac:dyDescent="0.6">
      <c r="B16" s="158" t="s">
        <v>3506</v>
      </c>
      <c r="C16" s="360" t="s">
        <v>3507</v>
      </c>
      <c r="D16" s="22" t="s">
        <v>3228</v>
      </c>
      <c r="E16" s="22"/>
      <c r="F16" s="40"/>
      <c r="G16" s="17">
        <f t="shared" si="0"/>
        <v>0</v>
      </c>
      <c r="H16" s="41"/>
    </row>
    <row r="17" spans="2:8" x14ac:dyDescent="0.6">
      <c r="B17" s="157"/>
      <c r="D17" s="37"/>
      <c r="E17" s="22"/>
      <c r="F17" s="40"/>
      <c r="G17" s="17" t="str">
        <f t="shared" si="0"/>
        <v/>
      </c>
      <c r="H17" s="41"/>
    </row>
    <row r="18" spans="2:8" ht="73.5" customHeight="1" x14ac:dyDescent="0.6">
      <c r="B18" s="158" t="s">
        <v>3508</v>
      </c>
      <c r="C18" s="361" t="s">
        <v>3509</v>
      </c>
      <c r="D18" s="37" t="s">
        <v>172</v>
      </c>
      <c r="E18" s="23"/>
      <c r="F18" s="24"/>
      <c r="G18" s="17">
        <f t="shared" si="0"/>
        <v>0</v>
      </c>
      <c r="H18" s="42"/>
    </row>
    <row r="19" spans="2:8" x14ac:dyDescent="0.6">
      <c r="B19" s="157"/>
      <c r="D19" s="37"/>
      <c r="E19" s="23"/>
      <c r="F19" s="24"/>
      <c r="G19" s="17" t="str">
        <f t="shared" si="0"/>
        <v/>
      </c>
      <c r="H19" s="42"/>
    </row>
    <row r="20" spans="2:8" ht="48.75" customHeight="1" x14ac:dyDescent="0.6">
      <c r="B20" s="158" t="s">
        <v>3510</v>
      </c>
      <c r="C20" s="361" t="s">
        <v>3511</v>
      </c>
      <c r="D20" s="22" t="s">
        <v>62</v>
      </c>
      <c r="E20" s="23"/>
      <c r="F20" s="24"/>
      <c r="G20" s="17">
        <f t="shared" si="0"/>
        <v>0</v>
      </c>
      <c r="H20" s="42"/>
    </row>
    <row r="21" spans="2:8" x14ac:dyDescent="0.6">
      <c r="B21" s="157"/>
      <c r="D21" s="37"/>
      <c r="E21" s="23"/>
      <c r="F21" s="40"/>
      <c r="G21" s="17" t="str">
        <f t="shared" si="0"/>
        <v/>
      </c>
      <c r="H21" s="41"/>
    </row>
    <row r="22" spans="2:8" ht="50.25" customHeight="1" x14ac:dyDescent="0.6">
      <c r="B22" s="158" t="s">
        <v>3512</v>
      </c>
      <c r="C22" s="361" t="s">
        <v>3513</v>
      </c>
      <c r="D22" s="22" t="s">
        <v>62</v>
      </c>
      <c r="E22" s="23"/>
      <c r="F22" s="43"/>
      <c r="G22" s="17">
        <f t="shared" si="0"/>
        <v>0</v>
      </c>
      <c r="H22" s="41"/>
    </row>
    <row r="23" spans="2:8" x14ac:dyDescent="0.6">
      <c r="B23" s="157"/>
      <c r="D23" s="66"/>
      <c r="E23" s="23"/>
      <c r="F23" s="40"/>
      <c r="G23" s="17" t="str">
        <f t="shared" si="0"/>
        <v/>
      </c>
      <c r="H23" s="44"/>
    </row>
    <row r="24" spans="2:8" ht="38.25" customHeight="1" x14ac:dyDescent="0.6">
      <c r="B24" s="158" t="s">
        <v>3514</v>
      </c>
      <c r="C24" s="361" t="s">
        <v>3515</v>
      </c>
      <c r="D24" s="37" t="s">
        <v>172</v>
      </c>
      <c r="E24" s="23"/>
      <c r="F24" s="45"/>
      <c r="G24" s="17">
        <f t="shared" si="0"/>
        <v>0</v>
      </c>
    </row>
    <row r="25" spans="2:8" x14ac:dyDescent="0.6">
      <c r="B25" s="157"/>
      <c r="C25" s="1"/>
      <c r="D25" s="37"/>
      <c r="E25" s="23"/>
      <c r="F25" s="45"/>
      <c r="G25" s="17" t="str">
        <f t="shared" si="0"/>
        <v/>
      </c>
    </row>
    <row r="26" spans="2:8" ht="53.45" customHeight="1" x14ac:dyDescent="0.6">
      <c r="B26" s="158" t="s">
        <v>3516</v>
      </c>
      <c r="C26" s="361" t="s">
        <v>3517</v>
      </c>
      <c r="D26" s="37" t="s">
        <v>62</v>
      </c>
      <c r="E26" s="23"/>
      <c r="F26" s="38"/>
      <c r="G26" s="17">
        <f t="shared" si="0"/>
        <v>0</v>
      </c>
    </row>
    <row r="27" spans="2:8" x14ac:dyDescent="0.6">
      <c r="B27" s="157"/>
      <c r="C27" s="1"/>
      <c r="D27" s="37"/>
      <c r="E27" s="23"/>
      <c r="F27" s="45"/>
      <c r="G27" s="17" t="str">
        <f t="shared" si="0"/>
        <v/>
      </c>
    </row>
    <row r="28" spans="2:8" ht="42.75" customHeight="1" x14ac:dyDescent="0.6">
      <c r="B28" s="158" t="s">
        <v>3518</v>
      </c>
      <c r="C28" s="361" t="s">
        <v>3519</v>
      </c>
      <c r="D28" s="37" t="s">
        <v>62</v>
      </c>
      <c r="E28" s="23"/>
      <c r="F28" s="43"/>
      <c r="G28" s="17">
        <f t="shared" si="0"/>
        <v>0</v>
      </c>
    </row>
    <row r="29" spans="2:8" x14ac:dyDescent="0.6">
      <c r="B29" s="157"/>
      <c r="C29" s="36"/>
      <c r="D29" s="37"/>
      <c r="E29" s="23"/>
      <c r="F29" s="45"/>
      <c r="G29" s="17" t="str">
        <f t="shared" si="0"/>
        <v/>
      </c>
    </row>
    <row r="30" spans="2:8" ht="33.950000000000003" customHeight="1" x14ac:dyDescent="0.6">
      <c r="B30" s="157" t="s">
        <v>3520</v>
      </c>
      <c r="C30" s="361" t="s">
        <v>3521</v>
      </c>
      <c r="D30" s="37" t="s">
        <v>172</v>
      </c>
      <c r="E30" s="23"/>
      <c r="F30" s="40"/>
      <c r="G30" s="17">
        <f t="shared" si="0"/>
        <v>0</v>
      </c>
      <c r="H30" s="41"/>
    </row>
    <row r="31" spans="2:8" x14ac:dyDescent="0.6">
      <c r="B31" s="157"/>
      <c r="C31" s="59"/>
      <c r="D31" s="37"/>
      <c r="E31" s="23"/>
      <c r="F31" s="40"/>
      <c r="G31" s="17" t="str">
        <f t="shared" si="0"/>
        <v/>
      </c>
      <c r="H31" s="41"/>
    </row>
    <row r="32" spans="2:8" ht="39" customHeight="1" x14ac:dyDescent="0.6">
      <c r="B32" s="157" t="s">
        <v>3522</v>
      </c>
      <c r="C32" s="361" t="s">
        <v>3523</v>
      </c>
      <c r="D32" s="37" t="s">
        <v>62</v>
      </c>
      <c r="E32" s="23"/>
      <c r="F32" s="38"/>
      <c r="G32" s="17">
        <f t="shared" si="0"/>
        <v>0</v>
      </c>
      <c r="H32" s="42"/>
    </row>
    <row r="33" spans="2:8" x14ac:dyDescent="0.6">
      <c r="B33" s="157"/>
      <c r="C33" s="36"/>
      <c r="D33" s="37"/>
      <c r="E33" s="26"/>
      <c r="F33" s="27"/>
      <c r="G33" s="17" t="str">
        <f t="shared" si="0"/>
        <v/>
      </c>
      <c r="H33" s="18"/>
    </row>
    <row r="34" spans="2:8" s="36" customFormat="1" ht="39" customHeight="1" x14ac:dyDescent="0.6">
      <c r="B34" s="158" t="s">
        <v>3524</v>
      </c>
      <c r="C34" s="361" t="s">
        <v>3525</v>
      </c>
      <c r="D34" s="37" t="s">
        <v>62</v>
      </c>
      <c r="E34" s="26"/>
      <c r="F34" s="27"/>
      <c r="G34" s="17">
        <f t="shared" si="0"/>
        <v>0</v>
      </c>
      <c r="H34" s="18"/>
    </row>
    <row r="35" spans="2:8" s="36" customFormat="1" x14ac:dyDescent="0.6">
      <c r="B35" s="158"/>
      <c r="C35" s="56"/>
      <c r="D35" s="37"/>
      <c r="E35" s="26"/>
      <c r="F35" s="27"/>
      <c r="G35" s="17"/>
      <c r="H35" s="18"/>
    </row>
    <row r="36" spans="2:8" s="36" customFormat="1" x14ac:dyDescent="0.6">
      <c r="B36" s="158"/>
      <c r="C36" s="56"/>
      <c r="D36" s="37"/>
      <c r="E36" s="26"/>
      <c r="F36" s="27"/>
      <c r="G36" s="17"/>
      <c r="H36" s="18"/>
    </row>
    <row r="37" spans="2:8" s="36" customFormat="1" x14ac:dyDescent="0.6">
      <c r="B37" s="158"/>
      <c r="C37" s="56"/>
      <c r="D37" s="37"/>
      <c r="E37" s="26"/>
      <c r="F37" s="27"/>
      <c r="G37" s="17"/>
      <c r="H37" s="18"/>
    </row>
    <row r="38" spans="2:8" s="36" customFormat="1" x14ac:dyDescent="0.6">
      <c r="B38" s="158"/>
      <c r="C38" s="56"/>
      <c r="D38" s="37"/>
      <c r="E38" s="26"/>
      <c r="F38" s="27"/>
      <c r="G38" s="17"/>
      <c r="H38" s="18"/>
    </row>
    <row r="39" spans="2:8" s="36" customFormat="1" x14ac:dyDescent="0.6">
      <c r="B39" s="158"/>
      <c r="C39" s="56"/>
      <c r="D39" s="37"/>
      <c r="E39" s="26"/>
      <c r="F39" s="27"/>
      <c r="G39" s="17"/>
      <c r="H39" s="18"/>
    </row>
    <row r="40" spans="2:8" s="36" customFormat="1" x14ac:dyDescent="0.6">
      <c r="B40" s="158"/>
      <c r="C40" s="56"/>
      <c r="D40" s="37"/>
      <c r="E40" s="26"/>
      <c r="F40" s="27"/>
      <c r="G40" s="17"/>
      <c r="H40" s="18"/>
    </row>
    <row r="41" spans="2:8" s="36" customFormat="1" x14ac:dyDescent="0.6">
      <c r="B41" s="158"/>
      <c r="C41" s="56"/>
      <c r="D41" s="37"/>
      <c r="E41" s="26"/>
      <c r="F41" s="27"/>
      <c r="G41" s="17"/>
      <c r="H41" s="18"/>
    </row>
    <row r="42" spans="2:8" s="36" customFormat="1" x14ac:dyDescent="0.6">
      <c r="B42" s="158"/>
      <c r="C42" s="56"/>
      <c r="D42" s="37"/>
      <c r="E42" s="26"/>
      <c r="F42" s="27"/>
      <c r="G42" s="17"/>
      <c r="H42" s="18"/>
    </row>
    <row r="43" spans="2:8" s="36" customFormat="1" x14ac:dyDescent="0.6">
      <c r="B43" s="158"/>
      <c r="C43" s="56"/>
      <c r="D43" s="37"/>
      <c r="E43" s="26"/>
      <c r="F43" s="27"/>
      <c r="G43" s="17"/>
      <c r="H43" s="18"/>
    </row>
    <row r="44" spans="2:8" s="36" customFormat="1" x14ac:dyDescent="0.6">
      <c r="B44" s="158"/>
      <c r="C44" s="56"/>
      <c r="D44" s="37"/>
      <c r="E44" s="26"/>
      <c r="F44" s="27"/>
      <c r="G44" s="17"/>
      <c r="H44" s="18"/>
    </row>
    <row r="45" spans="2:8" s="36" customFormat="1" x14ac:dyDescent="0.6">
      <c r="B45" s="158"/>
      <c r="C45" s="56"/>
      <c r="D45" s="37"/>
      <c r="E45" s="26"/>
      <c r="F45" s="27"/>
      <c r="G45" s="17"/>
      <c r="H45" s="18"/>
    </row>
    <row r="46" spans="2:8" s="36" customFormat="1" x14ac:dyDescent="0.6">
      <c r="B46" s="158"/>
      <c r="C46" s="56"/>
      <c r="D46" s="37"/>
      <c r="E46" s="26"/>
      <c r="F46" s="27"/>
      <c r="G46" s="17"/>
      <c r="H46" s="18"/>
    </row>
    <row r="47" spans="2:8" s="36" customFormat="1" x14ac:dyDescent="0.6">
      <c r="B47" s="158"/>
      <c r="C47" s="56"/>
      <c r="D47" s="37"/>
      <c r="E47" s="26"/>
      <c r="F47" s="27"/>
      <c r="G47" s="17"/>
      <c r="H47" s="18"/>
    </row>
    <row r="48" spans="2:8" s="36" customFormat="1" x14ac:dyDescent="0.6">
      <c r="B48" s="158"/>
      <c r="C48" s="56"/>
      <c r="D48" s="37"/>
      <c r="E48" s="26"/>
      <c r="F48" s="27"/>
      <c r="G48" s="17"/>
      <c r="H48" s="18"/>
    </row>
    <row r="49" spans="2:8" s="36" customFormat="1" x14ac:dyDescent="0.6">
      <c r="B49" s="158"/>
      <c r="C49" s="56"/>
      <c r="D49" s="37"/>
      <c r="E49" s="26"/>
      <c r="F49" s="27"/>
      <c r="G49" s="17"/>
      <c r="H49" s="18"/>
    </row>
    <row r="50" spans="2:8" s="36" customFormat="1" x14ac:dyDescent="0.6">
      <c r="B50" s="158"/>
      <c r="C50" s="56"/>
      <c r="D50" s="37"/>
      <c r="E50" s="26"/>
      <c r="F50" s="27"/>
      <c r="G50" s="17"/>
      <c r="H50" s="18"/>
    </row>
    <row r="51" spans="2:8" x14ac:dyDescent="0.6">
      <c r="B51" s="157"/>
      <c r="C51" s="36"/>
      <c r="D51" s="37"/>
      <c r="E51" s="23"/>
      <c r="F51" s="38"/>
      <c r="G51" s="17" t="str">
        <f>IF(D51="","",E51*F51)</f>
        <v/>
      </c>
      <c r="H51" s="42"/>
    </row>
    <row r="52" spans="2:8" s="28" customFormat="1" ht="24.75" customHeight="1" x14ac:dyDescent="0.6">
      <c r="B52" s="177" t="str">
        <f>$B$10</f>
        <v>C12.9</v>
      </c>
      <c r="C52" s="30" t="s">
        <v>173</v>
      </c>
      <c r="D52" s="31"/>
      <c r="E52" s="32"/>
      <c r="F52" s="31"/>
      <c r="G52" s="33">
        <f>SUM(G9:G51)</f>
        <v>0</v>
      </c>
      <c r="H52" s="34"/>
    </row>
  </sheetData>
  <mergeCells count="4">
    <mergeCell ref="E1:G1"/>
    <mergeCell ref="B5:F7"/>
    <mergeCell ref="G4:G7"/>
    <mergeCell ref="B4:F4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ZNT 4198/17T Standard Quotation Document Ver. 2019-09-02&amp;R&amp;"Arial,Bold"_____________________
C&amp;P   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7"/>
  <dimension ref="B1:H78"/>
  <sheetViews>
    <sheetView view="pageBreakPreview" topLeftCell="A35" zoomScaleNormal="125" zoomScaleSheetLayoutView="100" zoomScalePageLayoutView="125" workbookViewId="0">
      <selection activeCell="E28" sqref="E1:E1048576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82"/>
      <c r="C3" s="82"/>
      <c r="D3" s="83"/>
      <c r="E3" s="83"/>
      <c r="F3" s="84"/>
      <c r="G3" s="102"/>
    </row>
    <row r="4" spans="2:8" x14ac:dyDescent="0.6">
      <c r="B4" s="376" t="s">
        <v>8</v>
      </c>
      <c r="C4" s="377"/>
      <c r="D4" s="377"/>
      <c r="E4" s="377"/>
      <c r="F4" s="377"/>
      <c r="G4" s="373" t="str">
        <f>"CHAPTER "&amp;B10</f>
        <v>CHAPTER C12.10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8" ht="12.75" customHeight="1" x14ac:dyDescent="0.6">
      <c r="B6" s="369"/>
      <c r="C6" s="370"/>
      <c r="D6" s="370"/>
      <c r="E6" s="370"/>
      <c r="F6" s="370"/>
      <c r="G6" s="374"/>
      <c r="H6" s="8"/>
    </row>
    <row r="7" spans="2:8" ht="7.5" customHeight="1" x14ac:dyDescent="0.6">
      <c r="B7" s="371"/>
      <c r="C7" s="372"/>
      <c r="D7" s="372"/>
      <c r="E7" s="372"/>
      <c r="F7" s="372"/>
      <c r="G7" s="375"/>
      <c r="H7" s="8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178"/>
      <c r="C9" s="87"/>
      <c r="D9" s="89"/>
      <c r="E9" s="15"/>
      <c r="F9" s="16"/>
      <c r="G9" s="17" t="str">
        <f t="shared" ref="G9:G40" si="0">IF(D9="","",E9*F9)</f>
        <v/>
      </c>
      <c r="H9" s="18"/>
    </row>
    <row r="10" spans="2:8" x14ac:dyDescent="0.6">
      <c r="B10" s="163" t="s">
        <v>3526</v>
      </c>
      <c r="C10" s="87" t="s">
        <v>3527</v>
      </c>
      <c r="D10" s="15"/>
      <c r="E10" s="15"/>
      <c r="F10" s="16"/>
      <c r="G10" s="17" t="str">
        <f t="shared" si="0"/>
        <v/>
      </c>
      <c r="H10" s="18"/>
    </row>
    <row r="11" spans="2:8" x14ac:dyDescent="0.6">
      <c r="B11" s="157"/>
      <c r="D11" s="22"/>
      <c r="E11" s="22"/>
      <c r="F11" s="40"/>
      <c r="G11" s="17" t="str">
        <f t="shared" si="0"/>
        <v/>
      </c>
      <c r="H11" s="41"/>
    </row>
    <row r="12" spans="2:8" ht="24.95" customHeight="1" x14ac:dyDescent="0.6">
      <c r="B12" s="158" t="s">
        <v>3528</v>
      </c>
      <c r="C12" s="56" t="s">
        <v>3529</v>
      </c>
      <c r="D12" s="15" t="s">
        <v>49</v>
      </c>
      <c r="E12" s="22"/>
      <c r="F12" s="40"/>
      <c r="G12" s="17">
        <f t="shared" si="0"/>
        <v>0</v>
      </c>
      <c r="H12" s="41"/>
    </row>
    <row r="13" spans="2:8" x14ac:dyDescent="0.6">
      <c r="B13" s="157"/>
      <c r="D13" s="37"/>
      <c r="E13" s="22"/>
      <c r="F13" s="40"/>
      <c r="G13" s="17" t="str">
        <f t="shared" si="0"/>
        <v/>
      </c>
      <c r="H13" s="41"/>
    </row>
    <row r="14" spans="2:8" ht="15.5" x14ac:dyDescent="0.6">
      <c r="B14" s="158" t="s">
        <v>3530</v>
      </c>
      <c r="C14" s="171" t="s">
        <v>3531</v>
      </c>
      <c r="D14" s="37" t="s">
        <v>172</v>
      </c>
      <c r="E14" s="22"/>
      <c r="F14" s="40"/>
      <c r="G14" s="17">
        <f t="shared" si="0"/>
        <v>0</v>
      </c>
      <c r="H14" s="41"/>
    </row>
    <row r="15" spans="2:8" x14ac:dyDescent="0.6">
      <c r="B15" s="157"/>
      <c r="D15" s="37"/>
      <c r="E15" s="22"/>
      <c r="F15" s="40"/>
      <c r="G15" s="17" t="str">
        <f t="shared" si="0"/>
        <v/>
      </c>
      <c r="H15" s="41"/>
    </row>
    <row r="16" spans="2:8" x14ac:dyDescent="0.6">
      <c r="B16" s="158" t="s">
        <v>3532</v>
      </c>
      <c r="C16" s="35" t="s">
        <v>3533</v>
      </c>
      <c r="D16" s="22" t="s">
        <v>62</v>
      </c>
      <c r="E16" s="22"/>
      <c r="F16" s="40"/>
      <c r="G16" s="17">
        <f t="shared" si="0"/>
        <v>0</v>
      </c>
      <c r="H16" s="41"/>
    </row>
    <row r="17" spans="2:8" x14ac:dyDescent="0.6">
      <c r="B17" s="157"/>
      <c r="D17" s="37"/>
      <c r="E17" s="22"/>
      <c r="F17" s="40"/>
      <c r="G17" s="17" t="str">
        <f t="shared" si="0"/>
        <v/>
      </c>
      <c r="H17" s="41"/>
    </row>
    <row r="18" spans="2:8" ht="15.5" x14ac:dyDescent="0.6">
      <c r="B18" s="158" t="s">
        <v>3534</v>
      </c>
      <c r="C18" s="35" t="s">
        <v>3535</v>
      </c>
      <c r="D18" s="37" t="s">
        <v>172</v>
      </c>
      <c r="E18" s="23"/>
      <c r="F18" s="24"/>
      <c r="G18" s="17">
        <f t="shared" si="0"/>
        <v>0</v>
      </c>
      <c r="H18" s="42"/>
    </row>
    <row r="19" spans="2:8" x14ac:dyDescent="0.6">
      <c r="B19" s="157"/>
      <c r="D19" s="37"/>
      <c r="E19" s="23"/>
      <c r="F19" s="24"/>
      <c r="G19" s="17" t="str">
        <f t="shared" si="0"/>
        <v/>
      </c>
      <c r="H19" s="42"/>
    </row>
    <row r="20" spans="2:8" x14ac:dyDescent="0.6">
      <c r="B20" s="158" t="s">
        <v>3536</v>
      </c>
      <c r="C20" s="35" t="s">
        <v>3537</v>
      </c>
      <c r="D20" s="22" t="s">
        <v>62</v>
      </c>
      <c r="E20" s="23"/>
      <c r="F20" s="24"/>
      <c r="G20" s="17">
        <f t="shared" si="0"/>
        <v>0</v>
      </c>
      <c r="H20" s="42"/>
    </row>
    <row r="21" spans="2:8" x14ac:dyDescent="0.6">
      <c r="B21" s="157"/>
      <c r="D21" s="37"/>
      <c r="E21" s="23"/>
      <c r="F21" s="40"/>
      <c r="G21" s="17" t="str">
        <f t="shared" si="0"/>
        <v/>
      </c>
      <c r="H21" s="41"/>
    </row>
    <row r="22" spans="2:8" ht="15.5" x14ac:dyDescent="0.6">
      <c r="B22" s="158" t="s">
        <v>3538</v>
      </c>
      <c r="C22" s="35" t="s">
        <v>3539</v>
      </c>
      <c r="D22" s="37" t="s">
        <v>172</v>
      </c>
      <c r="E22" s="23"/>
      <c r="F22" s="43"/>
      <c r="G22" s="17">
        <f t="shared" si="0"/>
        <v>0</v>
      </c>
      <c r="H22" s="41"/>
    </row>
    <row r="23" spans="2:8" x14ac:dyDescent="0.6">
      <c r="B23" s="157"/>
      <c r="D23" s="66"/>
      <c r="E23" s="23"/>
      <c r="F23" s="40"/>
      <c r="G23" s="17" t="str">
        <f t="shared" si="0"/>
        <v/>
      </c>
      <c r="H23" s="44"/>
    </row>
    <row r="24" spans="2:8" x14ac:dyDescent="0.6">
      <c r="B24" s="158" t="s">
        <v>3540</v>
      </c>
      <c r="C24" s="35" t="s">
        <v>3541</v>
      </c>
      <c r="D24" s="37" t="s">
        <v>62</v>
      </c>
      <c r="E24" s="23"/>
      <c r="F24" s="45"/>
      <c r="G24" s="17">
        <f t="shared" si="0"/>
        <v>0</v>
      </c>
    </row>
    <row r="25" spans="2:8" x14ac:dyDescent="0.6">
      <c r="B25" s="158"/>
      <c r="C25" s="35"/>
      <c r="D25" s="37"/>
      <c r="E25" s="23"/>
      <c r="F25" s="45"/>
      <c r="G25" s="17" t="str">
        <f t="shared" si="0"/>
        <v/>
      </c>
    </row>
    <row r="26" spans="2:8" x14ac:dyDescent="0.6">
      <c r="B26" s="158"/>
      <c r="C26" s="35"/>
      <c r="D26" s="37"/>
      <c r="E26" s="23"/>
      <c r="F26" s="45"/>
      <c r="G26" s="17" t="str">
        <f t="shared" si="0"/>
        <v/>
      </c>
    </row>
    <row r="27" spans="2:8" x14ac:dyDescent="0.6">
      <c r="B27" s="158"/>
      <c r="C27" s="35"/>
      <c r="D27" s="37"/>
      <c r="E27" s="23"/>
      <c r="F27" s="45"/>
      <c r="G27" s="17" t="str">
        <f t="shared" si="0"/>
        <v/>
      </c>
    </row>
    <row r="28" spans="2:8" x14ac:dyDescent="0.6">
      <c r="B28" s="158"/>
      <c r="C28" s="35"/>
      <c r="D28" s="37"/>
      <c r="E28" s="23"/>
      <c r="F28" s="45"/>
      <c r="G28" s="17" t="str">
        <f t="shared" si="0"/>
        <v/>
      </c>
    </row>
    <row r="29" spans="2:8" x14ac:dyDescent="0.6">
      <c r="B29" s="158"/>
      <c r="C29" s="35"/>
      <c r="D29" s="37"/>
      <c r="E29" s="23"/>
      <c r="F29" s="45"/>
      <c r="G29" s="17" t="str">
        <f t="shared" si="0"/>
        <v/>
      </c>
    </row>
    <row r="30" spans="2:8" x14ac:dyDescent="0.6">
      <c r="B30" s="158"/>
      <c r="C30" s="35"/>
      <c r="D30" s="37"/>
      <c r="E30" s="23"/>
      <c r="F30" s="45"/>
      <c r="G30" s="17" t="str">
        <f t="shared" si="0"/>
        <v/>
      </c>
    </row>
    <row r="31" spans="2:8" x14ac:dyDescent="0.6">
      <c r="B31" s="158"/>
      <c r="C31" s="35"/>
      <c r="D31" s="37"/>
      <c r="E31" s="23"/>
      <c r="F31" s="45"/>
      <c r="G31" s="17" t="str">
        <f t="shared" si="0"/>
        <v/>
      </c>
    </row>
    <row r="32" spans="2:8" x14ac:dyDescent="0.6">
      <c r="B32" s="158"/>
      <c r="C32" s="35"/>
      <c r="D32" s="37"/>
      <c r="E32" s="23"/>
      <c r="F32" s="45"/>
      <c r="G32" s="17" t="str">
        <f t="shared" si="0"/>
        <v/>
      </c>
    </row>
    <row r="33" spans="2:7" x14ac:dyDescent="0.6">
      <c r="B33" s="158"/>
      <c r="C33" s="35"/>
      <c r="D33" s="37"/>
      <c r="E33" s="23"/>
      <c r="F33" s="45"/>
      <c r="G33" s="17" t="str">
        <f t="shared" si="0"/>
        <v/>
      </c>
    </row>
    <row r="34" spans="2:7" x14ac:dyDescent="0.6">
      <c r="B34" s="158"/>
      <c r="C34" s="35"/>
      <c r="D34" s="37"/>
      <c r="E34" s="23"/>
      <c r="F34" s="45"/>
      <c r="G34" s="17" t="str">
        <f t="shared" si="0"/>
        <v/>
      </c>
    </row>
    <row r="35" spans="2:7" x14ac:dyDescent="0.6">
      <c r="B35" s="158"/>
      <c r="C35" s="35"/>
      <c r="D35" s="37"/>
      <c r="E35" s="23"/>
      <c r="F35" s="45"/>
      <c r="G35" s="17" t="str">
        <f t="shared" si="0"/>
        <v/>
      </c>
    </row>
    <row r="36" spans="2:7" x14ac:dyDescent="0.6">
      <c r="B36" s="158"/>
      <c r="C36" s="35"/>
      <c r="D36" s="37"/>
      <c r="E36" s="23"/>
      <c r="F36" s="45"/>
      <c r="G36" s="17" t="str">
        <f t="shared" si="0"/>
        <v/>
      </c>
    </row>
    <row r="37" spans="2:7" x14ac:dyDescent="0.6">
      <c r="B37" s="158"/>
      <c r="C37" s="35"/>
      <c r="D37" s="37"/>
      <c r="E37" s="23"/>
      <c r="F37" s="45"/>
      <c r="G37" s="17" t="str">
        <f t="shared" si="0"/>
        <v/>
      </c>
    </row>
    <row r="38" spans="2:7" x14ac:dyDescent="0.6">
      <c r="B38" s="158"/>
      <c r="C38" s="35"/>
      <c r="D38" s="37"/>
      <c r="E38" s="23"/>
      <c r="F38" s="45"/>
      <c r="G38" s="17" t="str">
        <f t="shared" si="0"/>
        <v/>
      </c>
    </row>
    <row r="39" spans="2:7" x14ac:dyDescent="0.6">
      <c r="B39" s="158"/>
      <c r="C39" s="35"/>
      <c r="D39" s="37"/>
      <c r="E39" s="23"/>
      <c r="F39" s="45"/>
      <c r="G39" s="17" t="str">
        <f t="shared" si="0"/>
        <v/>
      </c>
    </row>
    <row r="40" spans="2:7" x14ac:dyDescent="0.6">
      <c r="B40" s="158"/>
      <c r="C40" s="35"/>
      <c r="D40" s="37"/>
      <c r="E40" s="23"/>
      <c r="F40" s="45"/>
      <c r="G40" s="17" t="str">
        <f t="shared" si="0"/>
        <v/>
      </c>
    </row>
    <row r="41" spans="2:7" x14ac:dyDescent="0.6">
      <c r="B41" s="158"/>
      <c r="C41" s="35"/>
      <c r="D41" s="37"/>
      <c r="E41" s="23"/>
      <c r="F41" s="45"/>
      <c r="G41" s="17" t="str">
        <f t="shared" ref="G41:G72" si="1">IF(D41="","",E41*F41)</f>
        <v/>
      </c>
    </row>
    <row r="42" spans="2:7" x14ac:dyDescent="0.6">
      <c r="B42" s="158"/>
      <c r="C42" s="35"/>
      <c r="D42" s="37"/>
      <c r="E42" s="23"/>
      <c r="F42" s="45"/>
      <c r="G42" s="17" t="str">
        <f t="shared" si="1"/>
        <v/>
      </c>
    </row>
    <row r="43" spans="2:7" x14ac:dyDescent="0.6">
      <c r="B43" s="158"/>
      <c r="C43" s="35"/>
      <c r="D43" s="37"/>
      <c r="E43" s="23"/>
      <c r="F43" s="45"/>
      <c r="G43" s="17" t="str">
        <f t="shared" si="1"/>
        <v/>
      </c>
    </row>
    <row r="44" spans="2:7" x14ac:dyDescent="0.6">
      <c r="B44" s="158"/>
      <c r="C44" s="35"/>
      <c r="D44" s="37"/>
      <c r="E44" s="23"/>
      <c r="F44" s="45"/>
      <c r="G44" s="17" t="str">
        <f t="shared" si="1"/>
        <v/>
      </c>
    </row>
    <row r="45" spans="2:7" x14ac:dyDescent="0.6">
      <c r="B45" s="158"/>
      <c r="C45" s="35"/>
      <c r="D45" s="37"/>
      <c r="E45" s="23"/>
      <c r="F45" s="45"/>
      <c r="G45" s="17" t="str">
        <f t="shared" si="1"/>
        <v/>
      </c>
    </row>
    <row r="46" spans="2:7" x14ac:dyDescent="0.6">
      <c r="B46" s="158"/>
      <c r="C46" s="35"/>
      <c r="D46" s="37"/>
      <c r="E46" s="23"/>
      <c r="F46" s="45"/>
      <c r="G46" s="17" t="str">
        <f t="shared" si="1"/>
        <v/>
      </c>
    </row>
    <row r="47" spans="2:7" x14ac:dyDescent="0.6">
      <c r="B47" s="158"/>
      <c r="C47" s="35"/>
      <c r="D47" s="37"/>
      <c r="E47" s="23"/>
      <c r="F47" s="45"/>
      <c r="G47" s="17" t="str">
        <f t="shared" si="1"/>
        <v/>
      </c>
    </row>
    <row r="48" spans="2:7" x14ac:dyDescent="0.6">
      <c r="B48" s="158"/>
      <c r="C48" s="35"/>
      <c r="D48" s="37"/>
      <c r="E48" s="23"/>
      <c r="F48" s="45"/>
      <c r="G48" s="17" t="str">
        <f t="shared" si="1"/>
        <v/>
      </c>
    </row>
    <row r="49" spans="2:7" x14ac:dyDescent="0.6">
      <c r="B49" s="158"/>
      <c r="C49" s="35"/>
      <c r="D49" s="37"/>
      <c r="E49" s="23"/>
      <c r="F49" s="45"/>
      <c r="G49" s="17" t="str">
        <f t="shared" si="1"/>
        <v/>
      </c>
    </row>
    <row r="50" spans="2:7" x14ac:dyDescent="0.6">
      <c r="B50" s="158"/>
      <c r="C50" s="35"/>
      <c r="D50" s="37"/>
      <c r="E50" s="23"/>
      <c r="F50" s="45"/>
      <c r="G50" s="17" t="str">
        <f t="shared" si="1"/>
        <v/>
      </c>
    </row>
    <row r="51" spans="2:7" x14ac:dyDescent="0.6">
      <c r="B51" s="158"/>
      <c r="C51" s="35"/>
      <c r="D51" s="37"/>
      <c r="E51" s="23"/>
      <c r="F51" s="45"/>
      <c r="G51" s="17" t="str">
        <f t="shared" si="1"/>
        <v/>
      </c>
    </row>
    <row r="52" spans="2:7" x14ac:dyDescent="0.6">
      <c r="B52" s="158"/>
      <c r="C52" s="35"/>
      <c r="D52" s="37"/>
      <c r="E52" s="23"/>
      <c r="F52" s="45"/>
      <c r="G52" s="17" t="str">
        <f t="shared" si="1"/>
        <v/>
      </c>
    </row>
    <row r="53" spans="2:7" x14ac:dyDescent="0.6">
      <c r="B53" s="158"/>
      <c r="C53" s="35"/>
      <c r="D53" s="37"/>
      <c r="E53" s="23"/>
      <c r="F53" s="45"/>
      <c r="G53" s="17" t="str">
        <f t="shared" si="1"/>
        <v/>
      </c>
    </row>
    <row r="54" spans="2:7" x14ac:dyDescent="0.6">
      <c r="B54" s="158"/>
      <c r="C54" s="35"/>
      <c r="D54" s="37"/>
      <c r="E54" s="23"/>
      <c r="F54" s="45"/>
      <c r="G54" s="17" t="str">
        <f t="shared" si="1"/>
        <v/>
      </c>
    </row>
    <row r="55" spans="2:7" x14ac:dyDescent="0.6">
      <c r="B55" s="158"/>
      <c r="C55" s="35"/>
      <c r="D55" s="37"/>
      <c r="E55" s="23"/>
      <c r="F55" s="45"/>
      <c r="G55" s="17" t="str">
        <f t="shared" si="1"/>
        <v/>
      </c>
    </row>
    <row r="56" spans="2:7" x14ac:dyDescent="0.6">
      <c r="B56" s="158"/>
      <c r="C56" s="35"/>
      <c r="D56" s="37"/>
      <c r="E56" s="23"/>
      <c r="F56" s="45"/>
      <c r="G56" s="17" t="str">
        <f t="shared" si="1"/>
        <v/>
      </c>
    </row>
    <row r="57" spans="2:7" x14ac:dyDescent="0.6">
      <c r="B57" s="158"/>
      <c r="C57" s="35"/>
      <c r="D57" s="37"/>
      <c r="E57" s="23"/>
      <c r="F57" s="45"/>
      <c r="G57" s="17" t="str">
        <f t="shared" si="1"/>
        <v/>
      </c>
    </row>
    <row r="58" spans="2:7" x14ac:dyDescent="0.6">
      <c r="B58" s="158"/>
      <c r="C58" s="35"/>
      <c r="D58" s="37"/>
      <c r="E58" s="23"/>
      <c r="F58" s="45"/>
      <c r="G58" s="17" t="str">
        <f t="shared" si="1"/>
        <v/>
      </c>
    </row>
    <row r="59" spans="2:7" x14ac:dyDescent="0.6">
      <c r="B59" s="158"/>
      <c r="C59" s="35"/>
      <c r="D59" s="37"/>
      <c r="E59" s="23"/>
      <c r="F59" s="45"/>
      <c r="G59" s="17" t="str">
        <f t="shared" si="1"/>
        <v/>
      </c>
    </row>
    <row r="60" spans="2:7" x14ac:dyDescent="0.6">
      <c r="B60" s="158"/>
      <c r="C60" s="35"/>
      <c r="D60" s="37"/>
      <c r="E60" s="23"/>
      <c r="F60" s="45"/>
      <c r="G60" s="17" t="str">
        <f t="shared" si="1"/>
        <v/>
      </c>
    </row>
    <row r="61" spans="2:7" x14ac:dyDescent="0.6">
      <c r="B61" s="158"/>
      <c r="C61" s="35"/>
      <c r="D61" s="37"/>
      <c r="E61" s="23"/>
      <c r="F61" s="45"/>
      <c r="G61" s="17" t="str">
        <f t="shared" si="1"/>
        <v/>
      </c>
    </row>
    <row r="62" spans="2:7" x14ac:dyDescent="0.6">
      <c r="B62" s="158"/>
      <c r="C62" s="35"/>
      <c r="D62" s="37"/>
      <c r="E62" s="23"/>
      <c r="F62" s="45"/>
      <c r="G62" s="17" t="str">
        <f t="shared" si="1"/>
        <v/>
      </c>
    </row>
    <row r="63" spans="2:7" x14ac:dyDescent="0.6">
      <c r="B63" s="158"/>
      <c r="C63" s="35"/>
      <c r="D63" s="37"/>
      <c r="E63" s="23"/>
      <c r="F63" s="45"/>
      <c r="G63" s="17" t="str">
        <f t="shared" si="1"/>
        <v/>
      </c>
    </row>
    <row r="64" spans="2:7" x14ac:dyDescent="0.6">
      <c r="B64" s="158"/>
      <c r="C64" s="35"/>
      <c r="D64" s="37"/>
      <c r="E64" s="23"/>
      <c r="F64" s="45"/>
      <c r="G64" s="17" t="str">
        <f t="shared" si="1"/>
        <v/>
      </c>
    </row>
    <row r="65" spans="2:8" x14ac:dyDescent="0.6">
      <c r="B65" s="158"/>
      <c r="C65" s="35"/>
      <c r="D65" s="37"/>
      <c r="E65" s="23"/>
      <c r="F65" s="45"/>
      <c r="G65" s="17" t="str">
        <f t="shared" si="1"/>
        <v/>
      </c>
    </row>
    <row r="66" spans="2:8" x14ac:dyDescent="0.6">
      <c r="B66" s="158"/>
      <c r="C66" s="35"/>
      <c r="D66" s="37"/>
      <c r="E66" s="23"/>
      <c r="F66" s="45"/>
      <c r="G66" s="17" t="str">
        <f t="shared" si="1"/>
        <v/>
      </c>
    </row>
    <row r="67" spans="2:8" x14ac:dyDescent="0.6">
      <c r="B67" s="158"/>
      <c r="C67" s="35"/>
      <c r="D67" s="37"/>
      <c r="E67" s="23"/>
      <c r="F67" s="45"/>
      <c r="G67" s="17" t="str">
        <f t="shared" si="1"/>
        <v/>
      </c>
    </row>
    <row r="68" spans="2:8" x14ac:dyDescent="0.6">
      <c r="B68" s="158"/>
      <c r="C68" s="35"/>
      <c r="D68" s="37"/>
      <c r="E68" s="23"/>
      <c r="F68" s="45"/>
      <c r="G68" s="17" t="str">
        <f t="shared" si="1"/>
        <v/>
      </c>
    </row>
    <row r="69" spans="2:8" x14ac:dyDescent="0.6">
      <c r="B69" s="158"/>
      <c r="C69" s="35"/>
      <c r="D69" s="37"/>
      <c r="E69" s="23"/>
      <c r="F69" s="45"/>
      <c r="G69" s="17" t="str">
        <f t="shared" si="1"/>
        <v/>
      </c>
    </row>
    <row r="70" spans="2:8" x14ac:dyDescent="0.6">
      <c r="B70" s="158"/>
      <c r="C70" s="35"/>
      <c r="D70" s="37"/>
      <c r="E70" s="23"/>
      <c r="F70" s="45"/>
      <c r="G70" s="17" t="str">
        <f t="shared" si="1"/>
        <v/>
      </c>
    </row>
    <row r="71" spans="2:8" x14ac:dyDescent="0.6">
      <c r="B71" s="158"/>
      <c r="C71" s="35"/>
      <c r="D71" s="37"/>
      <c r="E71" s="23"/>
      <c r="F71" s="45"/>
      <c r="G71" s="17" t="str">
        <f t="shared" si="1"/>
        <v/>
      </c>
    </row>
    <row r="72" spans="2:8" x14ac:dyDescent="0.6">
      <c r="B72" s="158"/>
      <c r="C72" s="35"/>
      <c r="D72" s="37"/>
      <c r="E72" s="23"/>
      <c r="F72" s="45"/>
      <c r="G72" s="17" t="str">
        <f t="shared" si="1"/>
        <v/>
      </c>
    </row>
    <row r="73" spans="2:8" x14ac:dyDescent="0.6">
      <c r="B73" s="158"/>
      <c r="C73" s="35"/>
      <c r="D73" s="37"/>
      <c r="E73" s="23"/>
      <c r="F73" s="45"/>
      <c r="G73" s="17" t="str">
        <f t="shared" ref="G73:G77" si="2">IF(D73="","",E73*F73)</f>
        <v/>
      </c>
    </row>
    <row r="74" spans="2:8" x14ac:dyDescent="0.6">
      <c r="B74" s="158"/>
      <c r="C74" s="35"/>
      <c r="D74" s="37"/>
      <c r="E74" s="23"/>
      <c r="F74" s="45"/>
      <c r="G74" s="17" t="str">
        <f t="shared" si="2"/>
        <v/>
      </c>
    </row>
    <row r="75" spans="2:8" x14ac:dyDescent="0.6">
      <c r="B75" s="158"/>
      <c r="C75" s="35"/>
      <c r="D75" s="37"/>
      <c r="E75" s="23"/>
      <c r="F75" s="45"/>
      <c r="G75" s="17" t="str">
        <f t="shared" si="2"/>
        <v/>
      </c>
    </row>
    <row r="76" spans="2:8" x14ac:dyDescent="0.6">
      <c r="B76" s="158"/>
      <c r="C76" s="35"/>
      <c r="D76" s="37"/>
      <c r="E76" s="23"/>
      <c r="F76" s="45"/>
      <c r="G76" s="17" t="str">
        <f t="shared" si="2"/>
        <v/>
      </c>
    </row>
    <row r="77" spans="2:8" x14ac:dyDescent="0.6">
      <c r="B77" s="157"/>
      <c r="C77" s="1"/>
      <c r="D77" s="37"/>
      <c r="E77" s="23"/>
      <c r="F77" s="45"/>
      <c r="G77" s="17" t="str">
        <f t="shared" si="2"/>
        <v/>
      </c>
    </row>
    <row r="78" spans="2:8" s="28" customFormat="1" ht="24.75" customHeight="1" x14ac:dyDescent="0.6">
      <c r="B78" s="177" t="str">
        <f>$B$10</f>
        <v>C12.10</v>
      </c>
      <c r="C78" s="30" t="s">
        <v>173</v>
      </c>
      <c r="D78" s="31"/>
      <c r="E78" s="32"/>
      <c r="F78" s="31"/>
      <c r="G78" s="33">
        <f>SUM(G9:G77)</f>
        <v>0</v>
      </c>
      <c r="H78" s="34"/>
    </row>
  </sheetData>
  <mergeCells count="4">
    <mergeCell ref="E1:G1"/>
    <mergeCell ref="B5:F7"/>
    <mergeCell ref="G4:G7"/>
    <mergeCell ref="B4:F4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ZNT 4198/17T Standard Quotation Document Ver. 2019-09-02&amp;R&amp;"Arial,Bold"_____________________
C&amp;P   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8"/>
  <dimension ref="B1:H71"/>
  <sheetViews>
    <sheetView view="pageBreakPreview" zoomScaleNormal="125" zoomScaleSheetLayoutView="100" zoomScalePageLayoutView="125" workbookViewId="0">
      <selection activeCell="E28" sqref="E1:E1048576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55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82"/>
      <c r="C3" s="103"/>
      <c r="D3" s="83"/>
      <c r="E3" s="83"/>
      <c r="F3" s="84"/>
      <c r="G3" s="102"/>
    </row>
    <row r="4" spans="2:8" x14ac:dyDescent="0.6">
      <c r="B4" s="376" t="s">
        <v>8</v>
      </c>
      <c r="C4" s="377"/>
      <c r="D4" s="377"/>
      <c r="E4" s="377"/>
      <c r="F4" s="377"/>
      <c r="G4" s="373" t="str">
        <f>"CHAPTER "&amp;B10</f>
        <v>CHAPTER C12.12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8" ht="12.75" customHeight="1" x14ac:dyDescent="0.6">
      <c r="B6" s="369"/>
      <c r="C6" s="370"/>
      <c r="D6" s="370"/>
      <c r="E6" s="370"/>
      <c r="F6" s="370"/>
      <c r="G6" s="374"/>
      <c r="H6" s="8"/>
    </row>
    <row r="7" spans="2:8" ht="7.5" customHeight="1" x14ac:dyDescent="0.6">
      <c r="B7" s="371"/>
      <c r="C7" s="372"/>
      <c r="D7" s="372"/>
      <c r="E7" s="372"/>
      <c r="F7" s="372"/>
      <c r="G7" s="375"/>
      <c r="H7" s="8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163"/>
      <c r="C9" s="181"/>
      <c r="D9" s="89"/>
      <c r="E9" s="15"/>
      <c r="F9" s="16"/>
      <c r="G9" s="17" t="str">
        <f t="shared" ref="G9:G30" si="0">IF(D9="","",E9*F9)</f>
        <v/>
      </c>
      <c r="H9" s="18"/>
    </row>
    <row r="10" spans="2:8" x14ac:dyDescent="0.6">
      <c r="B10" s="163" t="s">
        <v>3542</v>
      </c>
      <c r="C10" s="182" t="s">
        <v>3543</v>
      </c>
      <c r="D10" s="15"/>
      <c r="E10" s="15"/>
      <c r="F10" s="16"/>
      <c r="G10" s="17" t="str">
        <f t="shared" si="0"/>
        <v/>
      </c>
      <c r="H10" s="18"/>
    </row>
    <row r="11" spans="2:8" x14ac:dyDescent="0.6">
      <c r="B11" s="163"/>
      <c r="C11" s="182"/>
      <c r="D11" s="15"/>
      <c r="E11" s="15"/>
      <c r="F11" s="16"/>
      <c r="G11" s="17" t="str">
        <f t="shared" si="0"/>
        <v/>
      </c>
      <c r="H11" s="18"/>
    </row>
    <row r="12" spans="2:8" x14ac:dyDescent="0.6">
      <c r="B12" s="158" t="s">
        <v>3544</v>
      </c>
      <c r="C12" s="183" t="s">
        <v>3545</v>
      </c>
      <c r="D12" s="15" t="s">
        <v>28</v>
      </c>
      <c r="E12" s="15"/>
      <c r="F12" s="16"/>
      <c r="G12" s="17">
        <f t="shared" si="0"/>
        <v>0</v>
      </c>
      <c r="H12" s="18"/>
    </row>
    <row r="13" spans="2:8" x14ac:dyDescent="0.6">
      <c r="B13" s="162"/>
      <c r="C13" s="183"/>
      <c r="D13" s="15"/>
      <c r="E13" s="15"/>
      <c r="F13" s="16"/>
      <c r="G13" s="17" t="str">
        <f t="shared" si="0"/>
        <v/>
      </c>
      <c r="H13" s="18"/>
    </row>
    <row r="14" spans="2:8" ht="57.75" customHeight="1" x14ac:dyDescent="0.6">
      <c r="B14" s="162" t="s">
        <v>3546</v>
      </c>
      <c r="C14" s="183" t="s">
        <v>3547</v>
      </c>
      <c r="D14" s="15" t="s">
        <v>90</v>
      </c>
      <c r="E14" s="15"/>
      <c r="F14" s="16"/>
      <c r="G14" s="17">
        <f t="shared" si="0"/>
        <v>0</v>
      </c>
      <c r="H14" s="18"/>
    </row>
    <row r="15" spans="2:8" x14ac:dyDescent="0.6">
      <c r="B15" s="162"/>
      <c r="C15" s="183"/>
      <c r="D15" s="15"/>
      <c r="E15" s="15"/>
      <c r="F15" s="16"/>
      <c r="G15" s="17" t="str">
        <f t="shared" si="0"/>
        <v/>
      </c>
      <c r="H15" s="18"/>
    </row>
    <row r="16" spans="2:8" ht="26" x14ac:dyDescent="0.6">
      <c r="B16" s="158" t="s">
        <v>3548</v>
      </c>
      <c r="C16" s="183" t="s">
        <v>3549</v>
      </c>
      <c r="D16" s="15" t="s">
        <v>3550</v>
      </c>
      <c r="E16" s="15"/>
      <c r="F16" s="16"/>
      <c r="G16" s="17">
        <f t="shared" si="0"/>
        <v>0</v>
      </c>
      <c r="H16" s="18"/>
    </row>
    <row r="17" spans="2:8" x14ac:dyDescent="0.6">
      <c r="B17" s="162"/>
      <c r="C17" s="183"/>
      <c r="D17" s="15"/>
      <c r="E17" s="15"/>
      <c r="F17" s="16"/>
      <c r="G17" s="17" t="str">
        <f t="shared" si="0"/>
        <v/>
      </c>
      <c r="H17" s="18"/>
    </row>
    <row r="18" spans="2:8" ht="36.75" customHeight="1" x14ac:dyDescent="0.6">
      <c r="B18" s="158" t="s">
        <v>3551</v>
      </c>
      <c r="C18" s="183" t="s">
        <v>3552</v>
      </c>
      <c r="D18" s="15" t="s">
        <v>62</v>
      </c>
      <c r="E18" s="15"/>
      <c r="F18" s="16"/>
      <c r="G18" s="17">
        <f t="shared" si="0"/>
        <v>0</v>
      </c>
      <c r="H18" s="18"/>
    </row>
    <row r="19" spans="2:8" x14ac:dyDescent="0.6">
      <c r="B19" s="162"/>
      <c r="C19" s="183"/>
      <c r="D19" s="15"/>
      <c r="E19" s="15"/>
      <c r="F19" s="16"/>
      <c r="G19" s="17" t="str">
        <f t="shared" si="0"/>
        <v/>
      </c>
      <c r="H19" s="18"/>
    </row>
    <row r="20" spans="2:8" ht="33" customHeight="1" x14ac:dyDescent="0.6">
      <c r="B20" s="158" t="s">
        <v>3553</v>
      </c>
      <c r="C20" s="184" t="s">
        <v>3554</v>
      </c>
      <c r="D20" s="15" t="s">
        <v>62</v>
      </c>
      <c r="E20" s="15"/>
      <c r="F20" s="16"/>
      <c r="G20" s="17">
        <f t="shared" si="0"/>
        <v>0</v>
      </c>
      <c r="H20" s="18"/>
    </row>
    <row r="21" spans="2:8" x14ac:dyDescent="0.6">
      <c r="B21" s="158"/>
      <c r="C21" s="184"/>
      <c r="D21" s="15"/>
      <c r="E21" s="15"/>
      <c r="F21" s="16"/>
      <c r="G21" s="17" t="str">
        <f t="shared" si="0"/>
        <v/>
      </c>
      <c r="H21" s="18"/>
    </row>
    <row r="22" spans="2:8" x14ac:dyDescent="0.6">
      <c r="B22" s="158" t="s">
        <v>3555</v>
      </c>
      <c r="C22" s="183" t="s">
        <v>3556</v>
      </c>
      <c r="D22" s="15" t="s">
        <v>28</v>
      </c>
      <c r="E22" s="15"/>
      <c r="F22" s="16"/>
      <c r="G22" s="17">
        <f t="shared" si="0"/>
        <v>0</v>
      </c>
      <c r="H22" s="18"/>
    </row>
    <row r="23" spans="2:8" x14ac:dyDescent="0.6">
      <c r="B23" s="162"/>
      <c r="C23" s="184"/>
      <c r="D23" s="15"/>
      <c r="E23" s="15"/>
      <c r="F23" s="16"/>
      <c r="G23" s="17" t="str">
        <f t="shared" si="0"/>
        <v/>
      </c>
      <c r="H23" s="18"/>
    </row>
    <row r="24" spans="2:8" x14ac:dyDescent="0.6">
      <c r="B24" s="162" t="s">
        <v>3557</v>
      </c>
      <c r="C24" s="183" t="s">
        <v>3558</v>
      </c>
      <c r="D24" s="15" t="s">
        <v>28</v>
      </c>
      <c r="E24" s="22"/>
      <c r="F24" s="40"/>
      <c r="G24" s="17">
        <f t="shared" si="0"/>
        <v>0</v>
      </c>
      <c r="H24" s="41"/>
    </row>
    <row r="25" spans="2:8" x14ac:dyDescent="0.6">
      <c r="B25" s="162"/>
      <c r="C25" s="183"/>
      <c r="D25" s="22"/>
      <c r="E25" s="22"/>
      <c r="F25" s="40"/>
      <c r="G25" s="17" t="str">
        <f t="shared" si="0"/>
        <v/>
      </c>
      <c r="H25" s="41"/>
    </row>
    <row r="26" spans="2:8" x14ac:dyDescent="0.6">
      <c r="B26" s="162" t="s">
        <v>3559</v>
      </c>
      <c r="C26" s="185" t="s">
        <v>3560</v>
      </c>
      <c r="D26" s="22"/>
      <c r="E26" s="22"/>
      <c r="F26" s="40"/>
      <c r="G26" s="17" t="str">
        <f t="shared" si="0"/>
        <v/>
      </c>
      <c r="H26" s="41"/>
    </row>
    <row r="27" spans="2:8" x14ac:dyDescent="0.6">
      <c r="B27" s="162"/>
      <c r="C27" s="183"/>
      <c r="D27" s="22"/>
      <c r="E27" s="22"/>
      <c r="F27" s="40"/>
      <c r="G27" s="17" t="str">
        <f t="shared" si="0"/>
        <v/>
      </c>
      <c r="H27" s="41"/>
    </row>
    <row r="28" spans="2:8" x14ac:dyDescent="0.6">
      <c r="B28" s="162" t="s">
        <v>3561</v>
      </c>
      <c r="C28" s="185" t="s">
        <v>3562</v>
      </c>
      <c r="D28" s="15" t="s">
        <v>28</v>
      </c>
      <c r="E28" s="22"/>
      <c r="F28" s="40"/>
      <c r="G28" s="17">
        <f t="shared" si="0"/>
        <v>0</v>
      </c>
      <c r="H28" s="41"/>
    </row>
    <row r="29" spans="2:8" x14ac:dyDescent="0.6">
      <c r="B29" s="162"/>
      <c r="C29" s="183"/>
      <c r="D29" s="22"/>
      <c r="E29" s="22"/>
      <c r="F29" s="40"/>
      <c r="G29" s="17" t="str">
        <f t="shared" si="0"/>
        <v/>
      </c>
      <c r="H29" s="41"/>
    </row>
    <row r="30" spans="2:8" x14ac:dyDescent="0.6">
      <c r="B30" s="162" t="s">
        <v>3563</v>
      </c>
      <c r="C30" s="185" t="s">
        <v>3564</v>
      </c>
      <c r="D30" s="15" t="s">
        <v>28</v>
      </c>
      <c r="E30" s="22"/>
      <c r="F30" s="40"/>
      <c r="G30" s="17">
        <f t="shared" si="0"/>
        <v>0</v>
      </c>
      <c r="H30" s="41"/>
    </row>
    <row r="31" spans="2:8" x14ac:dyDescent="0.6">
      <c r="B31" s="162"/>
      <c r="C31" s="54"/>
      <c r="D31" s="15"/>
      <c r="E31" s="22"/>
      <c r="F31" s="40"/>
      <c r="G31" s="17"/>
      <c r="H31" s="41"/>
    </row>
    <row r="32" spans="2:8" x14ac:dyDescent="0.6">
      <c r="B32" s="162"/>
      <c r="C32" s="54"/>
      <c r="D32" s="15"/>
      <c r="E32" s="22"/>
      <c r="F32" s="40"/>
      <c r="G32" s="17"/>
      <c r="H32" s="41"/>
    </row>
    <row r="33" spans="2:8" x14ac:dyDescent="0.6">
      <c r="B33" s="162"/>
      <c r="C33" s="54"/>
      <c r="D33" s="15"/>
      <c r="E33" s="22"/>
      <c r="F33" s="40"/>
      <c r="G33" s="17"/>
      <c r="H33" s="41"/>
    </row>
    <row r="34" spans="2:8" x14ac:dyDescent="0.6">
      <c r="B34" s="162"/>
      <c r="C34" s="54"/>
      <c r="D34" s="15"/>
      <c r="E34" s="22"/>
      <c r="F34" s="40"/>
      <c r="G34" s="17"/>
      <c r="H34" s="41"/>
    </row>
    <row r="35" spans="2:8" x14ac:dyDescent="0.6">
      <c r="B35" s="162"/>
      <c r="C35" s="54"/>
      <c r="D35" s="15"/>
      <c r="E35" s="22"/>
      <c r="F35" s="40"/>
      <c r="G35" s="17"/>
      <c r="H35" s="41"/>
    </row>
    <row r="36" spans="2:8" x14ac:dyDescent="0.6">
      <c r="B36" s="162"/>
      <c r="C36" s="54"/>
      <c r="D36" s="15"/>
      <c r="E36" s="22"/>
      <c r="F36" s="40"/>
      <c r="G36" s="17"/>
      <c r="H36" s="41"/>
    </row>
    <row r="37" spans="2:8" x14ac:dyDescent="0.6">
      <c r="B37" s="162"/>
      <c r="C37" s="54"/>
      <c r="D37" s="15"/>
      <c r="E37" s="22"/>
      <c r="F37" s="40"/>
      <c r="G37" s="17"/>
      <c r="H37" s="41"/>
    </row>
    <row r="38" spans="2:8" x14ac:dyDescent="0.6">
      <c r="B38" s="162"/>
      <c r="C38" s="54"/>
      <c r="D38" s="15"/>
      <c r="E38" s="22"/>
      <c r="F38" s="40"/>
      <c r="G38" s="17"/>
      <c r="H38" s="41"/>
    </row>
    <row r="39" spans="2:8" x14ac:dyDescent="0.6">
      <c r="B39" s="162"/>
      <c r="C39" s="54"/>
      <c r="D39" s="15"/>
      <c r="E39" s="22"/>
      <c r="F39" s="40"/>
      <c r="G39" s="17"/>
      <c r="H39" s="41"/>
    </row>
    <row r="40" spans="2:8" x14ac:dyDescent="0.6">
      <c r="B40" s="162"/>
      <c r="C40" s="54"/>
      <c r="D40" s="15"/>
      <c r="E40" s="22"/>
      <c r="F40" s="40"/>
      <c r="G40" s="17"/>
      <c r="H40" s="41"/>
    </row>
    <row r="41" spans="2:8" x14ac:dyDescent="0.6">
      <c r="B41" s="162"/>
      <c r="C41" s="54"/>
      <c r="D41" s="15"/>
      <c r="E41" s="22"/>
      <c r="F41" s="40"/>
      <c r="G41" s="17"/>
      <c r="H41" s="41"/>
    </row>
    <row r="42" spans="2:8" x14ac:dyDescent="0.6">
      <c r="B42" s="162"/>
      <c r="C42" s="54"/>
      <c r="D42" s="15"/>
      <c r="E42" s="22"/>
      <c r="F42" s="40"/>
      <c r="G42" s="17"/>
      <c r="H42" s="41"/>
    </row>
    <row r="43" spans="2:8" x14ac:dyDescent="0.6">
      <c r="B43" s="162"/>
      <c r="C43" s="54"/>
      <c r="D43" s="15"/>
      <c r="E43" s="22"/>
      <c r="F43" s="40"/>
      <c r="G43" s="17"/>
      <c r="H43" s="41"/>
    </row>
    <row r="44" spans="2:8" x14ac:dyDescent="0.6">
      <c r="B44" s="162"/>
      <c r="C44" s="54"/>
      <c r="D44" s="15"/>
      <c r="E44" s="22"/>
      <c r="F44" s="40"/>
      <c r="G44" s="17"/>
      <c r="H44" s="41"/>
    </row>
    <row r="45" spans="2:8" x14ac:dyDescent="0.6">
      <c r="B45" s="162"/>
      <c r="C45" s="54"/>
      <c r="D45" s="15"/>
      <c r="E45" s="22"/>
      <c r="F45" s="40"/>
      <c r="G45" s="17"/>
      <c r="H45" s="41"/>
    </row>
    <row r="46" spans="2:8" x14ac:dyDescent="0.6">
      <c r="B46" s="162"/>
      <c r="C46" s="54"/>
      <c r="D46" s="15"/>
      <c r="E46" s="22"/>
      <c r="F46" s="40"/>
      <c r="G46" s="17"/>
      <c r="H46" s="41"/>
    </row>
    <row r="47" spans="2:8" x14ac:dyDescent="0.6">
      <c r="B47" s="162"/>
      <c r="C47" s="54"/>
      <c r="D47" s="15"/>
      <c r="E47" s="22"/>
      <c r="F47" s="40"/>
      <c r="G47" s="17"/>
      <c r="H47" s="41"/>
    </row>
    <row r="48" spans="2:8" x14ac:dyDescent="0.6">
      <c r="B48" s="162"/>
      <c r="C48" s="54"/>
      <c r="D48" s="15"/>
      <c r="E48" s="22"/>
      <c r="F48" s="40"/>
      <c r="G48" s="17"/>
      <c r="H48" s="41"/>
    </row>
    <row r="49" spans="2:8" x14ac:dyDescent="0.6">
      <c r="B49" s="162"/>
      <c r="C49" s="54"/>
      <c r="D49" s="15"/>
      <c r="E49" s="22"/>
      <c r="F49" s="40"/>
      <c r="G49" s="17"/>
      <c r="H49" s="41"/>
    </row>
    <row r="50" spans="2:8" x14ac:dyDescent="0.6">
      <c r="B50" s="162"/>
      <c r="C50" s="54"/>
      <c r="D50" s="15"/>
      <c r="E50" s="22"/>
      <c r="F50" s="40"/>
      <c r="G50" s="17"/>
      <c r="H50" s="41"/>
    </row>
    <row r="51" spans="2:8" x14ac:dyDescent="0.6">
      <c r="B51" s="162"/>
      <c r="C51" s="54"/>
      <c r="D51" s="15"/>
      <c r="E51" s="22"/>
      <c r="F51" s="40"/>
      <c r="G51" s="17"/>
      <c r="H51" s="41"/>
    </row>
    <row r="52" spans="2:8" x14ac:dyDescent="0.6">
      <c r="B52" s="162"/>
      <c r="C52" s="54"/>
      <c r="D52" s="15"/>
      <c r="E52" s="22"/>
      <c r="F52" s="40"/>
      <c r="G52" s="17"/>
      <c r="H52" s="41"/>
    </row>
    <row r="53" spans="2:8" x14ac:dyDescent="0.6">
      <c r="B53" s="162"/>
      <c r="C53" s="54"/>
      <c r="D53" s="15"/>
      <c r="E53" s="22"/>
      <c r="F53" s="40"/>
      <c r="G53" s="17"/>
      <c r="H53" s="41"/>
    </row>
    <row r="54" spans="2:8" x14ac:dyDescent="0.6">
      <c r="B54" s="162"/>
      <c r="C54" s="54"/>
      <c r="D54" s="15"/>
      <c r="E54" s="22"/>
      <c r="F54" s="40"/>
      <c r="G54" s="17"/>
      <c r="H54" s="41"/>
    </row>
    <row r="55" spans="2:8" x14ac:dyDescent="0.6">
      <c r="B55" s="162"/>
      <c r="C55" s="54"/>
      <c r="D55" s="15"/>
      <c r="E55" s="22"/>
      <c r="F55" s="40"/>
      <c r="G55" s="17"/>
      <c r="H55" s="41"/>
    </row>
    <row r="56" spans="2:8" x14ac:dyDescent="0.6">
      <c r="B56" s="162"/>
      <c r="C56" s="54"/>
      <c r="D56" s="15"/>
      <c r="E56" s="22"/>
      <c r="F56" s="40"/>
      <c r="G56" s="17"/>
      <c r="H56" s="41"/>
    </row>
    <row r="57" spans="2:8" x14ac:dyDescent="0.6">
      <c r="B57" s="162"/>
      <c r="C57" s="54"/>
      <c r="D57" s="15"/>
      <c r="E57" s="22"/>
      <c r="F57" s="40"/>
      <c r="G57" s="17"/>
      <c r="H57" s="41"/>
    </row>
    <row r="58" spans="2:8" x14ac:dyDescent="0.6">
      <c r="B58" s="162"/>
      <c r="C58" s="54"/>
      <c r="D58" s="15"/>
      <c r="E58" s="22"/>
      <c r="F58" s="40"/>
      <c r="G58" s="17"/>
      <c r="H58" s="41"/>
    </row>
    <row r="59" spans="2:8" x14ac:dyDescent="0.6">
      <c r="B59" s="162"/>
      <c r="C59" s="54"/>
      <c r="D59" s="15"/>
      <c r="E59" s="22"/>
      <c r="F59" s="40"/>
      <c r="G59" s="17"/>
      <c r="H59" s="41"/>
    </row>
    <row r="60" spans="2:8" x14ac:dyDescent="0.6">
      <c r="B60" s="162"/>
      <c r="C60" s="54"/>
      <c r="D60" s="15"/>
      <c r="E60" s="22"/>
      <c r="F60" s="40"/>
      <c r="G60" s="17"/>
      <c r="H60" s="41"/>
    </row>
    <row r="61" spans="2:8" x14ac:dyDescent="0.6">
      <c r="B61" s="162"/>
      <c r="C61" s="54"/>
      <c r="D61" s="15"/>
      <c r="E61" s="22"/>
      <c r="F61" s="40"/>
      <c r="G61" s="17"/>
      <c r="H61" s="41"/>
    </row>
    <row r="62" spans="2:8" x14ac:dyDescent="0.6">
      <c r="B62" s="162"/>
      <c r="C62" s="54"/>
      <c r="D62" s="15"/>
      <c r="E62" s="22"/>
      <c r="F62" s="40"/>
      <c r="G62" s="17"/>
      <c r="H62" s="41"/>
    </row>
    <row r="63" spans="2:8" x14ac:dyDescent="0.6">
      <c r="B63" s="162"/>
      <c r="C63" s="54"/>
      <c r="D63" s="15"/>
      <c r="E63" s="22"/>
      <c r="F63" s="40"/>
      <c r="G63" s="17"/>
      <c r="H63" s="41"/>
    </row>
    <row r="64" spans="2:8" x14ac:dyDescent="0.6">
      <c r="B64" s="162"/>
      <c r="C64" s="54"/>
      <c r="D64" s="15"/>
      <c r="E64" s="22"/>
      <c r="F64" s="40"/>
      <c r="G64" s="17"/>
      <c r="H64" s="41"/>
    </row>
    <row r="65" spans="2:8" x14ac:dyDescent="0.6">
      <c r="B65" s="162"/>
      <c r="C65" s="54"/>
      <c r="D65" s="15"/>
      <c r="E65" s="22"/>
      <c r="F65" s="40"/>
      <c r="G65" s="17"/>
      <c r="H65" s="41"/>
    </row>
    <row r="66" spans="2:8" x14ac:dyDescent="0.6">
      <c r="B66" s="162"/>
      <c r="C66" s="54"/>
      <c r="D66" s="15"/>
      <c r="E66" s="22"/>
      <c r="F66" s="40"/>
      <c r="G66" s="17"/>
      <c r="H66" s="41"/>
    </row>
    <row r="67" spans="2:8" x14ac:dyDescent="0.6">
      <c r="B67" s="162"/>
      <c r="C67" s="54"/>
      <c r="D67" s="15"/>
      <c r="E67" s="22"/>
      <c r="F67" s="40"/>
      <c r="G67" s="17"/>
      <c r="H67" s="41"/>
    </row>
    <row r="68" spans="2:8" x14ac:dyDescent="0.6">
      <c r="B68" s="162"/>
      <c r="C68" s="54"/>
      <c r="D68" s="15"/>
      <c r="E68" s="22"/>
      <c r="F68" s="40"/>
      <c r="G68" s="17"/>
      <c r="H68" s="41"/>
    </row>
    <row r="69" spans="2:8" x14ac:dyDescent="0.6">
      <c r="B69" s="162"/>
      <c r="C69" s="54"/>
      <c r="D69" s="15"/>
      <c r="E69" s="22"/>
      <c r="F69" s="40"/>
      <c r="G69" s="17"/>
      <c r="H69" s="41"/>
    </row>
    <row r="70" spans="2:8" x14ac:dyDescent="0.6">
      <c r="B70" s="175"/>
      <c r="D70" s="86"/>
      <c r="E70" s="22"/>
      <c r="F70" s="38"/>
      <c r="G70" s="17" t="str">
        <f>IF(D70="","",E70*F70)</f>
        <v/>
      </c>
      <c r="H70" s="41"/>
    </row>
    <row r="71" spans="2:8" s="28" customFormat="1" ht="24.75" customHeight="1" x14ac:dyDescent="0.6">
      <c r="B71" s="177" t="str">
        <f>$B$10</f>
        <v>C12.12</v>
      </c>
      <c r="C71" s="30" t="s">
        <v>173</v>
      </c>
      <c r="D71" s="31"/>
      <c r="E71" s="32"/>
      <c r="F71" s="31"/>
      <c r="G71" s="33">
        <f>SUM(G9:G70)</f>
        <v>0</v>
      </c>
      <c r="H71" s="34"/>
    </row>
  </sheetData>
  <mergeCells count="4">
    <mergeCell ref="E1:G1"/>
    <mergeCell ref="B5:F7"/>
    <mergeCell ref="G4:G7"/>
    <mergeCell ref="B4:F4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ZNT 4198/17T Standard Quotation Document Ver. 2019-09-02&amp;R&amp;"Arial,Bold"_____________________
C&amp;P   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26"/>
  <dimension ref="B1:K198"/>
  <sheetViews>
    <sheetView view="pageBreakPreview" zoomScaleNormal="125" zoomScaleSheetLayoutView="100" zoomScalePageLayoutView="125" workbookViewId="0">
      <selection activeCell="J20" sqref="J20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3" width="6.86328125" style="1"/>
    <col min="14" max="14" width="7.7265625" style="1" bestFit="1" customWidth="1"/>
    <col min="15" max="16384" width="6.86328125" style="1"/>
  </cols>
  <sheetData>
    <row r="1" spans="2:11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11" x14ac:dyDescent="0.6">
      <c r="B2" s="101" t="str">
        <f>Client2</f>
        <v>Department of Transport</v>
      </c>
    </row>
    <row r="3" spans="2:11" x14ac:dyDescent="0.6">
      <c r="B3" s="82"/>
      <c r="C3" s="82"/>
      <c r="D3" s="83"/>
      <c r="E3" s="83"/>
      <c r="F3" s="84"/>
      <c r="G3" s="102"/>
    </row>
    <row r="4" spans="2:11" x14ac:dyDescent="0.6">
      <c r="B4" s="376" t="s">
        <v>8</v>
      </c>
      <c r="C4" s="377"/>
      <c r="D4" s="377"/>
      <c r="E4" s="377"/>
      <c r="F4" s="377"/>
      <c r="G4" s="373" t="str">
        <f>"CHAPTER "&amp;B10</f>
        <v>CHAPTER C13.1</v>
      </c>
      <c r="H4" s="6"/>
    </row>
    <row r="5" spans="2:11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11" ht="12.75" customHeight="1" x14ac:dyDescent="0.6">
      <c r="B6" s="369"/>
      <c r="C6" s="370"/>
      <c r="D6" s="370"/>
      <c r="E6" s="370"/>
      <c r="F6" s="370"/>
      <c r="G6" s="374"/>
      <c r="H6" s="8"/>
    </row>
    <row r="7" spans="2:11" ht="7.5" customHeight="1" x14ac:dyDescent="0.6">
      <c r="B7" s="371"/>
      <c r="C7" s="372"/>
      <c r="D7" s="372"/>
      <c r="E7" s="372"/>
      <c r="F7" s="372"/>
      <c r="G7" s="375"/>
      <c r="H7" s="8"/>
    </row>
    <row r="8" spans="2:11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11" x14ac:dyDescent="0.6">
      <c r="B9" s="50"/>
      <c r="C9" s="14"/>
      <c r="D9" s="15"/>
      <c r="E9" s="15"/>
      <c r="F9" s="16"/>
      <c r="G9" s="17" t="str">
        <f t="shared" ref="G9:G40" si="0">IF(D9="","",E9*F9)</f>
        <v/>
      </c>
      <c r="H9" s="18"/>
    </row>
    <row r="10" spans="2:11" x14ac:dyDescent="0.6">
      <c r="B10" s="77" t="s">
        <v>3565</v>
      </c>
      <c r="C10" s="20" t="s">
        <v>3566</v>
      </c>
      <c r="D10" s="22"/>
      <c r="E10" s="22"/>
      <c r="F10" s="24"/>
      <c r="G10" s="17" t="str">
        <f t="shared" si="0"/>
        <v/>
      </c>
      <c r="H10" s="41"/>
      <c r="K10" s="198"/>
    </row>
    <row r="11" spans="2:11" x14ac:dyDescent="0.6">
      <c r="B11" s="50"/>
      <c r="C11" s="14"/>
      <c r="D11" s="22"/>
      <c r="E11" s="22"/>
      <c r="F11" s="24"/>
      <c r="G11" s="17" t="str">
        <f t="shared" si="0"/>
        <v/>
      </c>
      <c r="H11" s="41"/>
    </row>
    <row r="12" spans="2:11" ht="52" x14ac:dyDescent="0.6">
      <c r="B12" s="50" t="s">
        <v>3567</v>
      </c>
      <c r="C12" s="14" t="s">
        <v>3568</v>
      </c>
      <c r="D12" s="22" t="s">
        <v>28</v>
      </c>
      <c r="E12" s="22">
        <v>1</v>
      </c>
      <c r="F12" s="262"/>
      <c r="G12" s="17">
        <f t="shared" si="0"/>
        <v>0</v>
      </c>
      <c r="H12" s="41"/>
      <c r="K12" s="363"/>
    </row>
    <row r="13" spans="2:11" x14ac:dyDescent="0.6">
      <c r="B13" s="50"/>
      <c r="C13" s="14"/>
      <c r="D13" s="22"/>
      <c r="E13" s="22"/>
      <c r="F13" s="40"/>
      <c r="G13" s="17" t="str">
        <f t="shared" si="0"/>
        <v/>
      </c>
      <c r="H13" s="41"/>
    </row>
    <row r="14" spans="2:11" x14ac:dyDescent="0.6">
      <c r="B14" s="50" t="s">
        <v>3569</v>
      </c>
      <c r="C14" s="14" t="s">
        <v>3570</v>
      </c>
      <c r="D14" s="22"/>
      <c r="E14" s="23"/>
      <c r="F14" s="24"/>
      <c r="G14" s="17" t="str">
        <f t="shared" si="0"/>
        <v/>
      </c>
      <c r="H14" s="42"/>
    </row>
    <row r="15" spans="2:11" x14ac:dyDescent="0.6">
      <c r="B15" s="50"/>
      <c r="C15" s="14"/>
      <c r="D15" s="22"/>
      <c r="E15" s="23"/>
      <c r="F15" s="24"/>
      <c r="G15" s="17" t="str">
        <f t="shared" si="0"/>
        <v/>
      </c>
      <c r="H15" s="42"/>
    </row>
    <row r="16" spans="2:11" ht="26" x14ac:dyDescent="0.6">
      <c r="B16" s="50" t="s">
        <v>3571</v>
      </c>
      <c r="C16" s="14" t="s">
        <v>3572</v>
      </c>
      <c r="D16" s="22" t="s">
        <v>70</v>
      </c>
      <c r="E16" s="23">
        <v>1</v>
      </c>
      <c r="F16" s="262">
        <v>100000</v>
      </c>
      <c r="G16" s="17">
        <f t="shared" si="0"/>
        <v>100000</v>
      </c>
      <c r="H16" s="42"/>
    </row>
    <row r="17" spans="2:8" x14ac:dyDescent="0.6">
      <c r="B17" s="50"/>
      <c r="C17" s="14"/>
      <c r="D17" s="22"/>
      <c r="E17" s="23"/>
      <c r="F17" s="24"/>
      <c r="G17" s="17" t="str">
        <f t="shared" si="0"/>
        <v/>
      </c>
      <c r="H17" s="42"/>
    </row>
    <row r="18" spans="2:8" ht="26" x14ac:dyDescent="0.6">
      <c r="B18" s="50" t="s">
        <v>3573</v>
      </c>
      <c r="C18" s="14" t="s">
        <v>3574</v>
      </c>
      <c r="D18" s="22" t="s">
        <v>73</v>
      </c>
      <c r="E18" s="23">
        <f>G16</f>
        <v>100000</v>
      </c>
      <c r="F18" s="201"/>
      <c r="G18" s="17">
        <f t="shared" si="0"/>
        <v>0</v>
      </c>
      <c r="H18" s="41"/>
    </row>
    <row r="19" spans="2:8" x14ac:dyDescent="0.6">
      <c r="B19" s="50"/>
      <c r="C19" s="14"/>
      <c r="D19" s="22"/>
      <c r="E19" s="23"/>
      <c r="F19" s="43"/>
      <c r="G19" s="17" t="str">
        <f t="shared" si="0"/>
        <v/>
      </c>
      <c r="H19" s="41"/>
    </row>
    <row r="20" spans="2:8" x14ac:dyDescent="0.6">
      <c r="B20" s="50" t="s">
        <v>3575</v>
      </c>
      <c r="C20" s="14" t="s">
        <v>3576</v>
      </c>
      <c r="D20" s="22"/>
      <c r="E20" s="23"/>
      <c r="F20" s="45"/>
      <c r="G20" s="17" t="str">
        <f t="shared" si="0"/>
        <v/>
      </c>
    </row>
    <row r="21" spans="2:8" x14ac:dyDescent="0.6">
      <c r="B21" s="50"/>
      <c r="C21" s="1"/>
      <c r="D21" s="22"/>
      <c r="E21" s="23"/>
      <c r="F21" s="45"/>
      <c r="G21" s="17" t="str">
        <f t="shared" si="0"/>
        <v/>
      </c>
    </row>
    <row r="22" spans="2:8" ht="26" x14ac:dyDescent="0.6">
      <c r="B22" s="50" t="s">
        <v>3577</v>
      </c>
      <c r="C22" s="14" t="s">
        <v>3578</v>
      </c>
      <c r="D22" s="22"/>
      <c r="E22" s="23"/>
      <c r="F22" s="38"/>
      <c r="G22" s="17" t="str">
        <f t="shared" si="0"/>
        <v/>
      </c>
    </row>
    <row r="23" spans="2:8" x14ac:dyDescent="0.6">
      <c r="B23" s="50"/>
      <c r="C23" s="14"/>
      <c r="D23" s="22"/>
      <c r="E23" s="23"/>
      <c r="F23" s="45"/>
      <c r="G23" s="17" t="str">
        <f t="shared" si="0"/>
        <v/>
      </c>
    </row>
    <row r="24" spans="2:8" ht="15.5" x14ac:dyDescent="0.6">
      <c r="B24" s="50" t="s">
        <v>109</v>
      </c>
      <c r="C24" s="14" t="s">
        <v>3579</v>
      </c>
      <c r="D24" s="22" t="s">
        <v>49</v>
      </c>
      <c r="E24" s="23">
        <v>220</v>
      </c>
      <c r="F24" s="24"/>
      <c r="G24" s="17">
        <f>IF(D24="","",E24*F24)</f>
        <v>0</v>
      </c>
    </row>
    <row r="25" spans="2:8" x14ac:dyDescent="0.6">
      <c r="B25" s="50"/>
      <c r="C25" s="14"/>
      <c r="D25" s="22"/>
      <c r="E25" s="23"/>
      <c r="F25" s="45"/>
      <c r="G25" s="17" t="str">
        <f t="shared" si="0"/>
        <v/>
      </c>
    </row>
    <row r="26" spans="2:8" ht="15.5" x14ac:dyDescent="0.6">
      <c r="B26" s="50" t="s">
        <v>112</v>
      </c>
      <c r="C26" s="14" t="s">
        <v>3580</v>
      </c>
      <c r="D26" s="22" t="s">
        <v>49</v>
      </c>
      <c r="E26" s="23">
        <v>50</v>
      </c>
      <c r="F26" s="24"/>
      <c r="G26" s="17">
        <f t="shared" si="0"/>
        <v>0</v>
      </c>
      <c r="H26" s="42"/>
    </row>
    <row r="27" spans="2:8" x14ac:dyDescent="0.6">
      <c r="B27" s="50"/>
      <c r="C27" s="14"/>
      <c r="D27" s="22"/>
      <c r="E27" s="26"/>
      <c r="F27" s="27"/>
      <c r="G27" s="17" t="str">
        <f t="shared" si="0"/>
        <v/>
      </c>
      <c r="H27" s="18"/>
    </row>
    <row r="28" spans="2:8" s="36" customFormat="1" ht="15.5" x14ac:dyDescent="0.6">
      <c r="B28" s="50" t="s">
        <v>136</v>
      </c>
      <c r="C28" s="14" t="s">
        <v>3581</v>
      </c>
      <c r="D28" s="22" t="s">
        <v>49</v>
      </c>
      <c r="E28" s="23">
        <v>30</v>
      </c>
      <c r="F28" s="24"/>
      <c r="G28" s="17">
        <f t="shared" si="0"/>
        <v>0</v>
      </c>
      <c r="H28" s="18"/>
    </row>
    <row r="29" spans="2:8" x14ac:dyDescent="0.6">
      <c r="B29" s="50"/>
      <c r="C29" s="14"/>
      <c r="D29" s="22"/>
      <c r="E29" s="23"/>
      <c r="F29" s="38"/>
      <c r="G29" s="17" t="str">
        <f t="shared" si="0"/>
        <v/>
      </c>
      <c r="H29" s="42"/>
    </row>
    <row r="30" spans="2:8" ht="26" x14ac:dyDescent="0.6">
      <c r="B30" s="50" t="s">
        <v>3582</v>
      </c>
      <c r="C30" s="14" t="s">
        <v>3583</v>
      </c>
      <c r="D30" s="22" t="s">
        <v>49</v>
      </c>
      <c r="E30" s="23">
        <v>70</v>
      </c>
      <c r="F30" s="24"/>
      <c r="G30" s="17">
        <f t="shared" si="0"/>
        <v>0</v>
      </c>
      <c r="H30" s="42"/>
    </row>
    <row r="31" spans="2:8" x14ac:dyDescent="0.6">
      <c r="B31" s="50"/>
      <c r="C31" s="14"/>
      <c r="D31" s="22"/>
      <c r="E31" s="23"/>
      <c r="F31" s="47"/>
      <c r="G31" s="17" t="str">
        <f t="shared" si="0"/>
        <v/>
      </c>
      <c r="H31" s="41"/>
    </row>
    <row r="32" spans="2:8" ht="39" x14ac:dyDescent="0.6">
      <c r="B32" s="50" t="s">
        <v>3584</v>
      </c>
      <c r="C32" s="14" t="s">
        <v>3585</v>
      </c>
      <c r="D32" s="22" t="s">
        <v>49</v>
      </c>
      <c r="E32" s="23">
        <v>11</v>
      </c>
      <c r="F32" s="24"/>
      <c r="G32" s="17">
        <f t="shared" si="0"/>
        <v>0</v>
      </c>
      <c r="H32" s="41"/>
    </row>
    <row r="33" spans="2:8" x14ac:dyDescent="0.6">
      <c r="B33" s="50"/>
      <c r="C33" s="14"/>
      <c r="D33" s="22"/>
      <c r="E33" s="23"/>
      <c r="F33" s="43"/>
      <c r="G33" s="17" t="str">
        <f t="shared" si="0"/>
        <v/>
      </c>
      <c r="H33" s="41"/>
    </row>
    <row r="34" spans="2:8" ht="26" x14ac:dyDescent="0.6">
      <c r="B34" s="50" t="s">
        <v>3586</v>
      </c>
      <c r="C34" s="14" t="s">
        <v>3587</v>
      </c>
      <c r="D34" s="22" t="s">
        <v>49</v>
      </c>
      <c r="E34" s="23">
        <v>5</v>
      </c>
      <c r="F34" s="216"/>
      <c r="G34" s="17">
        <f t="shared" si="0"/>
        <v>0</v>
      </c>
      <c r="H34" s="41"/>
    </row>
    <row r="35" spans="2:8" x14ac:dyDescent="0.6">
      <c r="B35" s="50"/>
      <c r="C35" s="14"/>
      <c r="D35" s="22"/>
      <c r="E35" s="22"/>
      <c r="F35" s="40"/>
      <c r="G35" s="17" t="str">
        <f t="shared" si="0"/>
        <v/>
      </c>
      <c r="H35" s="41"/>
    </row>
    <row r="36" spans="2:8" ht="26" x14ac:dyDescent="0.6">
      <c r="B36" s="50" t="s">
        <v>3588</v>
      </c>
      <c r="C36" s="14" t="s">
        <v>3589</v>
      </c>
      <c r="D36" s="22" t="s">
        <v>49</v>
      </c>
      <c r="E36" s="22">
        <v>10</v>
      </c>
      <c r="F36" s="216"/>
      <c r="G36" s="17">
        <f t="shared" si="0"/>
        <v>0</v>
      </c>
      <c r="H36" s="41"/>
    </row>
    <row r="37" spans="2:8" x14ac:dyDescent="0.6">
      <c r="B37" s="50"/>
      <c r="C37" s="14"/>
      <c r="D37" s="22"/>
      <c r="E37" s="22"/>
      <c r="F37" s="38"/>
      <c r="G37" s="17" t="str">
        <f t="shared" si="0"/>
        <v/>
      </c>
      <c r="H37" s="41"/>
    </row>
    <row r="38" spans="2:8" hidden="1" x14ac:dyDescent="0.6">
      <c r="B38" s="50" t="s">
        <v>3590</v>
      </c>
      <c r="C38" s="14" t="s">
        <v>3591</v>
      </c>
      <c r="D38" s="22"/>
      <c r="E38" s="22"/>
      <c r="F38" s="38"/>
      <c r="G38" s="17" t="str">
        <f t="shared" si="0"/>
        <v/>
      </c>
      <c r="H38" s="41"/>
    </row>
    <row r="39" spans="2:8" hidden="1" x14ac:dyDescent="0.6">
      <c r="B39" s="50"/>
      <c r="C39" s="14"/>
      <c r="D39" s="22"/>
      <c r="E39" s="22"/>
      <c r="F39" s="38"/>
      <c r="G39" s="17" t="str">
        <f t="shared" si="0"/>
        <v/>
      </c>
      <c r="H39" s="41"/>
    </row>
    <row r="40" spans="2:8" ht="26" hidden="1" x14ac:dyDescent="0.6">
      <c r="B40" s="50" t="s">
        <v>3592</v>
      </c>
      <c r="C40" s="14" t="s">
        <v>3593</v>
      </c>
      <c r="D40" s="22"/>
      <c r="E40" s="22"/>
      <c r="F40" s="38"/>
      <c r="G40" s="17" t="str">
        <f t="shared" si="0"/>
        <v/>
      </c>
      <c r="H40" s="41"/>
    </row>
    <row r="41" spans="2:8" hidden="1" x14ac:dyDescent="0.6">
      <c r="B41" s="50"/>
      <c r="C41" s="14"/>
      <c r="D41" s="22"/>
      <c r="E41" s="22"/>
      <c r="F41" s="38"/>
      <c r="G41" s="17" t="str">
        <f t="shared" ref="G41:G63" si="1">IF(D41="","",E41*F41)</f>
        <v/>
      </c>
      <c r="H41" s="41"/>
    </row>
    <row r="42" spans="2:8" ht="15.5" hidden="1" x14ac:dyDescent="0.6">
      <c r="B42" s="50" t="s">
        <v>109</v>
      </c>
      <c r="C42" s="14" t="s">
        <v>3579</v>
      </c>
      <c r="D42" s="22" t="s">
        <v>49</v>
      </c>
      <c r="E42" s="22"/>
      <c r="F42" s="38"/>
      <c r="G42" s="17">
        <f t="shared" si="1"/>
        <v>0</v>
      </c>
      <c r="H42" s="41"/>
    </row>
    <row r="43" spans="2:8" hidden="1" x14ac:dyDescent="0.6">
      <c r="B43" s="50"/>
      <c r="C43" s="14"/>
      <c r="D43" s="22"/>
      <c r="E43" s="22"/>
      <c r="F43" s="38"/>
      <c r="G43" s="17" t="str">
        <f t="shared" si="1"/>
        <v/>
      </c>
      <c r="H43" s="41"/>
    </row>
    <row r="44" spans="2:8" ht="26" hidden="1" x14ac:dyDescent="0.6">
      <c r="B44" s="50" t="s">
        <v>3594</v>
      </c>
      <c r="C44" s="14" t="s">
        <v>3595</v>
      </c>
      <c r="D44" s="22" t="s">
        <v>49</v>
      </c>
      <c r="E44" s="22"/>
      <c r="F44" s="38"/>
      <c r="G44" s="17">
        <f t="shared" si="1"/>
        <v>0</v>
      </c>
      <c r="H44" s="41"/>
    </row>
    <row r="45" spans="2:8" hidden="1" x14ac:dyDescent="0.6">
      <c r="B45" s="50"/>
      <c r="C45" s="14"/>
      <c r="D45" s="22"/>
      <c r="E45" s="22"/>
      <c r="F45" s="48"/>
      <c r="G45" s="17" t="str">
        <f t="shared" si="1"/>
        <v/>
      </c>
      <c r="H45" s="41"/>
    </row>
    <row r="46" spans="2:8" ht="39" hidden="1" x14ac:dyDescent="0.6">
      <c r="B46" s="50" t="s">
        <v>3596</v>
      </c>
      <c r="C46" s="14" t="s">
        <v>3597</v>
      </c>
      <c r="D46" s="22" t="s">
        <v>49</v>
      </c>
      <c r="E46" s="22"/>
      <c r="F46" s="48"/>
      <c r="G46" s="17">
        <f t="shared" si="1"/>
        <v>0</v>
      </c>
      <c r="H46" s="41"/>
    </row>
    <row r="47" spans="2:8" hidden="1" x14ac:dyDescent="0.6">
      <c r="B47" s="50"/>
      <c r="C47" s="14"/>
      <c r="D47" s="22"/>
      <c r="E47" s="22"/>
      <c r="F47" s="38"/>
      <c r="G47" s="17" t="str">
        <f t="shared" si="1"/>
        <v/>
      </c>
      <c r="H47" s="41"/>
    </row>
    <row r="48" spans="2:8" ht="26" hidden="1" x14ac:dyDescent="0.6">
      <c r="B48" s="50" t="s">
        <v>3598</v>
      </c>
      <c r="C48" s="14" t="s">
        <v>3599</v>
      </c>
      <c r="D48" s="22" t="s">
        <v>49</v>
      </c>
      <c r="E48" s="22"/>
      <c r="F48" s="38"/>
      <c r="G48" s="17">
        <f t="shared" si="1"/>
        <v>0</v>
      </c>
      <c r="H48" s="41"/>
    </row>
    <row r="49" spans="2:8" ht="12" hidden="1" customHeight="1" x14ac:dyDescent="0.6">
      <c r="B49" s="50"/>
      <c r="C49" s="14"/>
      <c r="D49" s="22"/>
      <c r="E49" s="22"/>
      <c r="F49" s="38"/>
      <c r="G49" s="17" t="str">
        <f t="shared" si="1"/>
        <v/>
      </c>
      <c r="H49" s="41"/>
    </row>
    <row r="50" spans="2:8" x14ac:dyDescent="0.6">
      <c r="B50" s="50" t="s">
        <v>3600</v>
      </c>
      <c r="C50" s="14" t="s">
        <v>2973</v>
      </c>
      <c r="D50" s="22"/>
      <c r="E50" s="22"/>
      <c r="F50" s="38"/>
      <c r="G50" s="17" t="str">
        <f t="shared" si="1"/>
        <v/>
      </c>
      <c r="H50" s="41"/>
    </row>
    <row r="51" spans="2:8" ht="12" customHeight="1" x14ac:dyDescent="0.6">
      <c r="B51" s="50"/>
      <c r="C51" s="14"/>
      <c r="D51" s="22"/>
      <c r="E51" s="22"/>
      <c r="F51" s="38"/>
      <c r="G51" s="17" t="str">
        <f t="shared" si="1"/>
        <v/>
      </c>
      <c r="H51" s="41"/>
    </row>
    <row r="52" spans="2:8" x14ac:dyDescent="0.6">
      <c r="B52" s="50" t="s">
        <v>3601</v>
      </c>
      <c r="C52" s="14" t="s">
        <v>2975</v>
      </c>
      <c r="D52" s="22" t="s">
        <v>28</v>
      </c>
      <c r="E52" s="22">
        <v>1</v>
      </c>
      <c r="F52" s="38"/>
      <c r="G52" s="17">
        <f t="shared" si="1"/>
        <v>0</v>
      </c>
      <c r="H52" s="41"/>
    </row>
    <row r="53" spans="2:8" ht="12" customHeight="1" x14ac:dyDescent="0.6">
      <c r="B53" s="50"/>
      <c r="C53" s="14"/>
      <c r="D53" s="37"/>
      <c r="E53" s="37"/>
      <c r="F53" s="38"/>
      <c r="G53" s="17" t="str">
        <f t="shared" si="1"/>
        <v/>
      </c>
    </row>
    <row r="54" spans="2:8" x14ac:dyDescent="0.6">
      <c r="B54" s="50" t="s">
        <v>3602</v>
      </c>
      <c r="C54" s="14" t="s">
        <v>3603</v>
      </c>
      <c r="D54" s="22" t="s">
        <v>28</v>
      </c>
      <c r="E54" s="22">
        <v>1</v>
      </c>
      <c r="F54" s="38"/>
      <c r="G54" s="17">
        <f t="shared" si="1"/>
        <v>0</v>
      </c>
      <c r="H54" s="41"/>
    </row>
    <row r="55" spans="2:8" ht="12" customHeight="1" x14ac:dyDescent="0.6">
      <c r="B55" s="50"/>
      <c r="C55" s="14"/>
      <c r="D55" s="37"/>
      <c r="E55" s="37"/>
      <c r="F55" s="38"/>
      <c r="G55" s="17" t="str">
        <f t="shared" si="1"/>
        <v/>
      </c>
      <c r="H55" s="49"/>
    </row>
    <row r="56" spans="2:8" x14ac:dyDescent="0.6">
      <c r="B56" s="50" t="s">
        <v>3604</v>
      </c>
      <c r="C56" s="14" t="s">
        <v>3605</v>
      </c>
      <c r="D56" s="37"/>
      <c r="E56" s="37"/>
      <c r="F56" s="38"/>
      <c r="G56" s="17" t="str">
        <f t="shared" si="1"/>
        <v/>
      </c>
    </row>
    <row r="57" spans="2:8" ht="12" customHeight="1" x14ac:dyDescent="0.6">
      <c r="B57" s="50"/>
      <c r="C57" s="14"/>
      <c r="D57" s="22"/>
      <c r="E57" s="22"/>
      <c r="F57" s="38"/>
      <c r="G57" s="17" t="str">
        <f t="shared" si="1"/>
        <v/>
      </c>
      <c r="H57" s="41"/>
    </row>
    <row r="58" spans="2:8" ht="15.5" x14ac:dyDescent="0.6">
      <c r="B58" s="50" t="s">
        <v>3606</v>
      </c>
      <c r="C58" s="14" t="s">
        <v>3607</v>
      </c>
      <c r="D58" s="22" t="s">
        <v>49</v>
      </c>
      <c r="E58" s="23">
        <v>130</v>
      </c>
      <c r="F58" s="24"/>
      <c r="G58" s="17">
        <f t="shared" si="1"/>
        <v>0</v>
      </c>
      <c r="H58" s="41"/>
    </row>
    <row r="59" spans="2:8" ht="12" customHeight="1" x14ac:dyDescent="0.6">
      <c r="B59" s="50"/>
      <c r="C59" s="14"/>
      <c r="D59" s="22"/>
      <c r="E59" s="22"/>
      <c r="F59" s="38"/>
      <c r="G59" s="17" t="str">
        <f t="shared" si="1"/>
        <v/>
      </c>
      <c r="H59" s="41"/>
    </row>
    <row r="60" spans="2:8" ht="15.5" x14ac:dyDescent="0.6">
      <c r="B60" s="50" t="s">
        <v>3608</v>
      </c>
      <c r="C60" s="14" t="s">
        <v>3609</v>
      </c>
      <c r="D60" s="22" t="s">
        <v>49</v>
      </c>
      <c r="E60" s="23">
        <v>60</v>
      </c>
      <c r="F60" s="24"/>
      <c r="G60" s="17">
        <f t="shared" si="1"/>
        <v>0</v>
      </c>
      <c r="H60" s="41"/>
    </row>
    <row r="61" spans="2:8" ht="12" customHeight="1" x14ac:dyDescent="0.6">
      <c r="B61" s="50"/>
      <c r="C61" s="14"/>
      <c r="D61" s="22"/>
      <c r="E61" s="22"/>
      <c r="F61" s="38"/>
      <c r="G61" s="17" t="str">
        <f t="shared" si="1"/>
        <v/>
      </c>
      <c r="H61" s="41"/>
    </row>
    <row r="62" spans="2:8" ht="15.5" x14ac:dyDescent="0.6">
      <c r="B62" s="50" t="s">
        <v>3610</v>
      </c>
      <c r="C62" s="14" t="s">
        <v>3611</v>
      </c>
      <c r="D62" s="22" t="s">
        <v>49</v>
      </c>
      <c r="E62" s="23">
        <v>30</v>
      </c>
      <c r="F62" s="24"/>
      <c r="G62" s="17">
        <f t="shared" si="1"/>
        <v>0</v>
      </c>
      <c r="H62" s="41"/>
    </row>
    <row r="63" spans="2:8" ht="12" customHeight="1" x14ac:dyDescent="0.6">
      <c r="B63" s="50"/>
      <c r="C63" s="14"/>
      <c r="D63" s="22"/>
      <c r="E63" s="22"/>
      <c r="F63" s="38"/>
      <c r="G63" s="17" t="str">
        <f t="shared" si="1"/>
        <v/>
      </c>
      <c r="H63" s="41"/>
    </row>
    <row r="64" spans="2:8" s="28" customFormat="1" ht="19.5" customHeight="1" x14ac:dyDescent="0.6">
      <c r="B64" s="154" t="str">
        <f>$B$10</f>
        <v>C13.1</v>
      </c>
      <c r="C64" s="30" t="s">
        <v>78</v>
      </c>
      <c r="D64" s="31"/>
      <c r="E64" s="32"/>
      <c r="F64" s="31"/>
      <c r="G64" s="33">
        <f>SUM(G9:G63)-G16-G18</f>
        <v>0</v>
      </c>
      <c r="H64" s="34"/>
    </row>
    <row r="65" spans="2:8" x14ac:dyDescent="0.6">
      <c r="B65" s="367" t="str">
        <f>Client1</f>
        <v>Province of KwaZulu-Natal</v>
      </c>
      <c r="C65" s="367"/>
      <c r="D65" s="367"/>
      <c r="E65" s="365" t="str">
        <f>"Contract No. "&amp;ContractNo</f>
        <v>Contract No. ZNB00904/00000/00/HOD/INF/21/T</v>
      </c>
      <c r="F65" s="365"/>
      <c r="G65" s="365"/>
    </row>
    <row r="66" spans="2:8" x14ac:dyDescent="0.6">
      <c r="B66" s="367" t="str">
        <f>Client2</f>
        <v>Department of Transport</v>
      </c>
      <c r="C66" s="367"/>
      <c r="D66" s="367"/>
      <c r="E66" s="365"/>
      <c r="F66" s="365"/>
      <c r="G66" s="365"/>
    </row>
    <row r="67" spans="2:8" x14ac:dyDescent="0.6">
      <c r="B67" s="368"/>
      <c r="C67" s="368"/>
      <c r="D67" s="368"/>
      <c r="E67" s="366"/>
      <c r="F67" s="366"/>
      <c r="G67" s="366"/>
    </row>
    <row r="68" spans="2:8" x14ac:dyDescent="0.6">
      <c r="B68" s="376" t="s">
        <v>8</v>
      </c>
      <c r="C68" s="377"/>
      <c r="D68" s="377"/>
      <c r="E68" s="377"/>
      <c r="F68" s="377"/>
      <c r="G68" s="378" t="str">
        <f>$G$4</f>
        <v>CHAPTER C13.1</v>
      </c>
      <c r="H68" s="6"/>
    </row>
    <row r="69" spans="2:8" x14ac:dyDescent="0.6">
      <c r="B69" s="369" t="str">
        <f>ContractDescription</f>
        <v>THE CONSTRUCTION OF THE LOVU RIVER PEDESTRIAN BRIDGE NO.3383 IN THE DURBAN REGION</v>
      </c>
      <c r="C69" s="370"/>
      <c r="D69" s="370"/>
      <c r="E69" s="370"/>
      <c r="F69" s="370"/>
      <c r="G69" s="365"/>
      <c r="H69" s="8"/>
    </row>
    <row r="70" spans="2:8" x14ac:dyDescent="0.6">
      <c r="B70" s="369"/>
      <c r="C70" s="370"/>
      <c r="D70" s="370"/>
      <c r="E70" s="370"/>
      <c r="F70" s="370"/>
      <c r="G70" s="365"/>
      <c r="H70" s="8"/>
    </row>
    <row r="71" spans="2:8" x14ac:dyDescent="0.6">
      <c r="B71" s="371"/>
      <c r="C71" s="372"/>
      <c r="D71" s="372"/>
      <c r="E71" s="372"/>
      <c r="F71" s="372"/>
      <c r="G71" s="366"/>
      <c r="H71" s="8"/>
    </row>
    <row r="72" spans="2:8" s="9" customFormat="1" ht="24.95" customHeight="1" x14ac:dyDescent="0.6">
      <c r="B72" s="79" t="s">
        <v>9</v>
      </c>
      <c r="C72" s="11" t="s">
        <v>10</v>
      </c>
      <c r="D72" s="11" t="s">
        <v>11</v>
      </c>
      <c r="E72" s="11" t="s">
        <v>12</v>
      </c>
      <c r="F72" s="11" t="s">
        <v>13</v>
      </c>
      <c r="G72" s="11" t="s">
        <v>14</v>
      </c>
      <c r="H72" s="12"/>
    </row>
    <row r="73" spans="2:8" s="28" customFormat="1" ht="19.5" customHeight="1" x14ac:dyDescent="0.6">
      <c r="B73" s="85"/>
      <c r="C73" s="30" t="s">
        <v>79</v>
      </c>
      <c r="D73" s="31"/>
      <c r="E73" s="32"/>
      <c r="F73" s="31"/>
      <c r="G73" s="33">
        <f>G64</f>
        <v>0</v>
      </c>
      <c r="H73" s="34"/>
    </row>
    <row r="74" spans="2:8" x14ac:dyDescent="0.6">
      <c r="B74" s="50"/>
      <c r="C74" s="14"/>
      <c r="D74" s="22"/>
      <c r="E74" s="22"/>
      <c r="F74" s="38"/>
      <c r="G74" s="17"/>
      <c r="H74" s="41"/>
    </row>
    <row r="75" spans="2:8" hidden="1" x14ac:dyDescent="0.6">
      <c r="B75" s="50" t="s">
        <v>3612</v>
      </c>
      <c r="C75" s="14" t="s">
        <v>3613</v>
      </c>
      <c r="D75" s="22"/>
      <c r="E75" s="22"/>
      <c r="F75" s="38"/>
      <c r="G75" s="17" t="str">
        <f t="shared" ref="G75:G95" si="2">IF(D75="","",E75*F75)</f>
        <v/>
      </c>
      <c r="H75" s="41"/>
    </row>
    <row r="76" spans="2:8" hidden="1" x14ac:dyDescent="0.6">
      <c r="B76" s="50"/>
      <c r="C76" s="14"/>
      <c r="D76" s="22"/>
      <c r="E76" s="22"/>
      <c r="F76" s="38"/>
      <c r="G76" s="17" t="str">
        <f t="shared" si="2"/>
        <v/>
      </c>
      <c r="H76" s="41"/>
    </row>
    <row r="77" spans="2:8" ht="15.5" hidden="1" x14ac:dyDescent="0.6">
      <c r="B77" s="50" t="s">
        <v>3614</v>
      </c>
      <c r="C77" s="14" t="s">
        <v>3607</v>
      </c>
      <c r="D77" s="22" t="s">
        <v>49</v>
      </c>
      <c r="E77" s="22"/>
      <c r="F77" s="38"/>
      <c r="G77" s="17">
        <f t="shared" si="2"/>
        <v>0</v>
      </c>
      <c r="H77" s="41"/>
    </row>
    <row r="78" spans="2:8" hidden="1" x14ac:dyDescent="0.6">
      <c r="B78" s="50"/>
      <c r="C78" s="14"/>
      <c r="D78" s="22"/>
      <c r="E78" s="22"/>
      <c r="F78" s="38"/>
      <c r="G78" s="17" t="str">
        <f t="shared" si="2"/>
        <v/>
      </c>
      <c r="H78" s="41"/>
    </row>
    <row r="79" spans="2:8" ht="15.5" hidden="1" x14ac:dyDescent="0.6">
      <c r="B79" s="50" t="s">
        <v>3615</v>
      </c>
      <c r="C79" s="14" t="s">
        <v>3609</v>
      </c>
      <c r="D79" s="22" t="s">
        <v>49</v>
      </c>
      <c r="E79" s="22"/>
      <c r="F79" s="38"/>
      <c r="G79" s="17">
        <f t="shared" si="2"/>
        <v>0</v>
      </c>
      <c r="H79" s="41"/>
    </row>
    <row r="80" spans="2:8" hidden="1" x14ac:dyDescent="0.6">
      <c r="B80" s="50"/>
      <c r="C80" s="14"/>
      <c r="D80" s="22"/>
      <c r="E80" s="22"/>
      <c r="F80" s="38"/>
      <c r="G80" s="17" t="str">
        <f t="shared" si="2"/>
        <v/>
      </c>
      <c r="H80" s="41"/>
    </row>
    <row r="81" spans="2:8" ht="15.5" hidden="1" x14ac:dyDescent="0.6">
      <c r="B81" s="50" t="s">
        <v>3616</v>
      </c>
      <c r="C81" s="14" t="s">
        <v>3611</v>
      </c>
      <c r="D81" s="22" t="s">
        <v>49</v>
      </c>
      <c r="E81" s="22"/>
      <c r="F81" s="38"/>
      <c r="G81" s="17">
        <f t="shared" si="2"/>
        <v>0</v>
      </c>
      <c r="H81" s="41"/>
    </row>
    <row r="82" spans="2:8" hidden="1" x14ac:dyDescent="0.6">
      <c r="B82" s="50"/>
      <c r="C82" s="14"/>
      <c r="D82" s="22"/>
      <c r="E82" s="22"/>
      <c r="F82" s="38"/>
      <c r="G82" s="17" t="str">
        <f t="shared" si="2"/>
        <v/>
      </c>
      <c r="H82" s="41"/>
    </row>
    <row r="83" spans="2:8" ht="15.5" x14ac:dyDescent="0.6">
      <c r="B83" s="50" t="s">
        <v>3617</v>
      </c>
      <c r="C83" s="14" t="s">
        <v>3618</v>
      </c>
      <c r="D83" s="22" t="s">
        <v>49</v>
      </c>
      <c r="E83" s="23">
        <v>330</v>
      </c>
      <c r="F83" s="24"/>
      <c r="G83" s="17">
        <f t="shared" si="2"/>
        <v>0</v>
      </c>
      <c r="H83" s="41"/>
    </row>
    <row r="84" spans="2:8" x14ac:dyDescent="0.6">
      <c r="B84" s="50"/>
      <c r="C84" s="14"/>
      <c r="D84" s="22"/>
      <c r="E84" s="22"/>
      <c r="F84" s="38"/>
      <c r="G84" s="17" t="str">
        <f t="shared" si="2"/>
        <v/>
      </c>
      <c r="H84" s="41"/>
    </row>
    <row r="85" spans="2:8" ht="39" customHeight="1" x14ac:dyDescent="0.6">
      <c r="B85" s="50" t="s">
        <v>3619</v>
      </c>
      <c r="C85" s="14" t="s">
        <v>3620</v>
      </c>
      <c r="D85" s="22" t="s">
        <v>1025</v>
      </c>
      <c r="E85" s="23">
        <v>550</v>
      </c>
      <c r="F85" s="24"/>
      <c r="G85" s="17">
        <f t="shared" si="2"/>
        <v>0</v>
      </c>
      <c r="H85" s="41"/>
    </row>
    <row r="86" spans="2:8" hidden="1" x14ac:dyDescent="0.6">
      <c r="B86" s="50"/>
      <c r="C86" s="14"/>
      <c r="D86" s="22"/>
      <c r="E86" s="22"/>
      <c r="F86" s="38"/>
      <c r="G86" s="17" t="str">
        <f t="shared" si="2"/>
        <v/>
      </c>
      <c r="H86" s="41"/>
    </row>
    <row r="87" spans="2:8" ht="39" hidden="1" x14ac:dyDescent="0.6">
      <c r="B87" s="50" t="s">
        <v>3621</v>
      </c>
      <c r="C87" s="14" t="s">
        <v>3622</v>
      </c>
      <c r="D87" s="22" t="s">
        <v>1025</v>
      </c>
      <c r="E87" s="22"/>
      <c r="F87" s="38">
        <v>7</v>
      </c>
      <c r="G87" s="17">
        <f t="shared" si="2"/>
        <v>0</v>
      </c>
      <c r="H87" s="41"/>
    </row>
    <row r="88" spans="2:8" hidden="1" x14ac:dyDescent="0.6">
      <c r="B88" s="50"/>
      <c r="C88" s="14"/>
      <c r="D88" s="22"/>
      <c r="E88" s="22"/>
      <c r="F88" s="38"/>
      <c r="G88" s="17" t="str">
        <f t="shared" si="2"/>
        <v/>
      </c>
      <c r="H88" s="41"/>
    </row>
    <row r="89" spans="2:8" ht="15.5" hidden="1" x14ac:dyDescent="0.6">
      <c r="B89" s="50" t="s">
        <v>3623</v>
      </c>
      <c r="C89" s="14" t="s">
        <v>3624</v>
      </c>
      <c r="D89" s="22" t="s">
        <v>172</v>
      </c>
      <c r="E89" s="23"/>
      <c r="F89" s="24">
        <f>ROUND(N89*1.15,2)</f>
        <v>0</v>
      </c>
      <c r="G89" s="17">
        <f t="shared" si="2"/>
        <v>0</v>
      </c>
      <c r="H89" s="41"/>
    </row>
    <row r="90" spans="2:8" hidden="1" x14ac:dyDescent="0.6">
      <c r="B90" s="50"/>
      <c r="C90" s="14"/>
      <c r="D90" s="22"/>
      <c r="E90" s="22"/>
      <c r="F90" s="38"/>
      <c r="G90" s="17" t="str">
        <f t="shared" si="2"/>
        <v/>
      </c>
      <c r="H90" s="41"/>
    </row>
    <row r="91" spans="2:8" ht="26" hidden="1" x14ac:dyDescent="0.6">
      <c r="B91" s="50" t="s">
        <v>3625</v>
      </c>
      <c r="C91" s="14" t="s">
        <v>3626</v>
      </c>
      <c r="D91" s="22" t="s">
        <v>172</v>
      </c>
      <c r="E91" s="22"/>
      <c r="F91" s="38"/>
      <c r="G91" s="17">
        <f t="shared" si="2"/>
        <v>0</v>
      </c>
      <c r="H91" s="41"/>
    </row>
    <row r="92" spans="2:8" x14ac:dyDescent="0.6">
      <c r="B92" s="50"/>
      <c r="C92" s="14"/>
      <c r="D92" s="22"/>
      <c r="E92" s="22"/>
      <c r="F92" s="38"/>
      <c r="G92" s="17" t="str">
        <f t="shared" si="2"/>
        <v/>
      </c>
      <c r="H92" s="41"/>
    </row>
    <row r="93" spans="2:8" x14ac:dyDescent="0.6">
      <c r="B93" s="50" t="s">
        <v>3627</v>
      </c>
      <c r="C93" s="14" t="s">
        <v>3628</v>
      </c>
      <c r="D93" s="22"/>
      <c r="E93" s="22"/>
      <c r="F93" s="38"/>
      <c r="G93" s="17" t="str">
        <f t="shared" si="2"/>
        <v/>
      </c>
      <c r="H93" s="41"/>
    </row>
    <row r="94" spans="2:8" x14ac:dyDescent="0.6">
      <c r="B94" s="50"/>
      <c r="C94" s="14"/>
      <c r="D94" s="22"/>
      <c r="E94" s="22"/>
      <c r="F94" s="38"/>
      <c r="G94" s="17" t="str">
        <f t="shared" si="2"/>
        <v/>
      </c>
      <c r="H94" s="41"/>
    </row>
    <row r="95" spans="2:8" ht="15.5" hidden="1" x14ac:dyDescent="0.6">
      <c r="B95" s="50" t="s">
        <v>3629</v>
      </c>
      <c r="C95" s="14" t="s">
        <v>3630</v>
      </c>
      <c r="D95" s="22" t="s">
        <v>49</v>
      </c>
      <c r="E95" s="22"/>
      <c r="F95" s="38"/>
      <c r="G95" s="17">
        <f t="shared" si="2"/>
        <v>0</v>
      </c>
      <c r="H95" s="41"/>
    </row>
    <row r="96" spans="2:8" hidden="1" x14ac:dyDescent="0.6">
      <c r="B96" s="50"/>
      <c r="C96" s="14"/>
      <c r="D96" s="22"/>
      <c r="E96" s="22"/>
      <c r="F96" s="38"/>
      <c r="G96" s="17"/>
      <c r="H96" s="41"/>
    </row>
    <row r="97" spans="2:8" ht="15.5" hidden="1" x14ac:dyDescent="0.6">
      <c r="B97" s="50" t="s">
        <v>3631</v>
      </c>
      <c r="C97" s="14" t="s">
        <v>3632</v>
      </c>
      <c r="D97" s="22" t="s">
        <v>49</v>
      </c>
      <c r="E97" s="22"/>
      <c r="F97" s="38"/>
      <c r="G97" s="17">
        <f>IF(D97="","",E97*F97)</f>
        <v>0</v>
      </c>
      <c r="H97" s="41"/>
    </row>
    <row r="98" spans="2:8" hidden="1" x14ac:dyDescent="0.6">
      <c r="B98" s="50"/>
      <c r="C98" s="14"/>
      <c r="D98" s="22"/>
      <c r="E98" s="22"/>
      <c r="F98" s="38"/>
      <c r="G98" s="17"/>
      <c r="H98" s="41"/>
    </row>
    <row r="99" spans="2:8" ht="15.5" hidden="1" x14ac:dyDescent="0.6">
      <c r="B99" s="50" t="s">
        <v>3633</v>
      </c>
      <c r="C99" s="14" t="s">
        <v>3634</v>
      </c>
      <c r="D99" s="22" t="s">
        <v>49</v>
      </c>
      <c r="E99" s="22"/>
      <c r="F99" s="38"/>
      <c r="G99" s="17">
        <f>IF(D99="","",E99*F99)</f>
        <v>0</v>
      </c>
      <c r="H99" s="41"/>
    </row>
    <row r="100" spans="2:8" hidden="1" x14ac:dyDescent="0.6">
      <c r="B100" s="50"/>
      <c r="C100" s="14"/>
      <c r="D100" s="22"/>
      <c r="E100" s="22"/>
      <c r="F100" s="38"/>
      <c r="G100" s="17"/>
      <c r="H100" s="41"/>
    </row>
    <row r="101" spans="2:8" ht="15.5" x14ac:dyDescent="0.6">
      <c r="B101" s="50" t="s">
        <v>3635</v>
      </c>
      <c r="C101" s="14" t="s">
        <v>3636</v>
      </c>
      <c r="D101" s="22" t="s">
        <v>49</v>
      </c>
      <c r="E101" s="22">
        <v>25</v>
      </c>
      <c r="F101" s="24"/>
      <c r="G101" s="17">
        <f>IF(D101="","",E101*F101)</f>
        <v>0</v>
      </c>
      <c r="H101" s="41"/>
    </row>
    <row r="102" spans="2:8" x14ac:dyDescent="0.6">
      <c r="B102" s="50"/>
      <c r="C102" s="14"/>
      <c r="D102" s="22"/>
      <c r="E102" s="22"/>
      <c r="F102" s="38"/>
      <c r="G102" s="17"/>
      <c r="H102" s="41"/>
    </row>
    <row r="103" spans="2:8" ht="26" x14ac:dyDescent="0.6">
      <c r="B103" s="50" t="s">
        <v>3637</v>
      </c>
      <c r="C103" s="14" t="s">
        <v>3638</v>
      </c>
      <c r="D103" s="22" t="s">
        <v>49</v>
      </c>
      <c r="E103" s="22">
        <v>15</v>
      </c>
      <c r="F103" s="24"/>
      <c r="G103" s="17">
        <f>IF(D103="","",E103*F103)</f>
        <v>0</v>
      </c>
      <c r="H103" s="41"/>
    </row>
    <row r="104" spans="2:8" hidden="1" x14ac:dyDescent="0.6">
      <c r="B104" s="50"/>
      <c r="C104" s="14"/>
      <c r="D104" s="22"/>
      <c r="E104" s="22"/>
      <c r="F104" s="38"/>
      <c r="G104" s="17"/>
      <c r="H104" s="41"/>
    </row>
    <row r="105" spans="2:8" ht="15.5" hidden="1" x14ac:dyDescent="0.6">
      <c r="B105" s="50" t="s">
        <v>3639</v>
      </c>
      <c r="C105" s="14" t="s">
        <v>3640</v>
      </c>
      <c r="D105" s="22" t="s">
        <v>49</v>
      </c>
      <c r="E105" s="22"/>
      <c r="F105" s="38"/>
      <c r="G105" s="17">
        <f>IF(D105="","",E105*F105)</f>
        <v>0</v>
      </c>
      <c r="H105" s="41"/>
    </row>
    <row r="106" spans="2:8" hidden="1" x14ac:dyDescent="0.6">
      <c r="B106" s="50"/>
      <c r="C106" s="14"/>
      <c r="D106" s="22"/>
      <c r="E106" s="22"/>
      <c r="F106" s="38"/>
      <c r="G106" s="17" t="str">
        <f>IF(D106="","",E106*F106)</f>
        <v/>
      </c>
      <c r="H106" s="41"/>
    </row>
    <row r="107" spans="2:8" ht="26" hidden="1" x14ac:dyDescent="0.6">
      <c r="B107" s="50" t="s">
        <v>3641</v>
      </c>
      <c r="C107" s="14" t="s">
        <v>3642</v>
      </c>
      <c r="D107" s="22"/>
      <c r="E107" s="22"/>
      <c r="F107" s="38"/>
      <c r="G107" s="17" t="str">
        <f>IF(D107="","",E107*F107)</f>
        <v/>
      </c>
      <c r="H107" s="41"/>
    </row>
    <row r="108" spans="2:8" hidden="1" x14ac:dyDescent="0.6">
      <c r="B108" s="50"/>
      <c r="C108" s="14"/>
      <c r="D108" s="22"/>
      <c r="E108" s="22"/>
      <c r="F108" s="38"/>
      <c r="G108" s="17" t="str">
        <f>IF(D108="","",E108*F108)</f>
        <v/>
      </c>
      <c r="H108" s="41"/>
    </row>
    <row r="109" spans="2:8" ht="15.5" hidden="1" x14ac:dyDescent="0.6">
      <c r="B109" s="50" t="s">
        <v>3643</v>
      </c>
      <c r="C109" s="14" t="s">
        <v>3630</v>
      </c>
      <c r="D109" s="22" t="s">
        <v>49</v>
      </c>
      <c r="E109" s="22"/>
      <c r="F109" s="38"/>
      <c r="G109" s="17">
        <f>IF(D109="","",E109*F109)</f>
        <v>0</v>
      </c>
      <c r="H109" s="41"/>
    </row>
    <row r="110" spans="2:8" hidden="1" x14ac:dyDescent="0.6">
      <c r="B110" s="50"/>
      <c r="C110" s="14"/>
      <c r="D110" s="22"/>
      <c r="E110" s="22"/>
      <c r="F110" s="38"/>
      <c r="G110" s="17"/>
      <c r="H110" s="41"/>
    </row>
    <row r="111" spans="2:8" ht="15.5" hidden="1" x14ac:dyDescent="0.6">
      <c r="B111" s="50" t="s">
        <v>3644</v>
      </c>
      <c r="C111" s="14" t="s">
        <v>3632</v>
      </c>
      <c r="D111" s="22" t="s">
        <v>49</v>
      </c>
      <c r="E111" s="22"/>
      <c r="F111" s="38"/>
      <c r="G111" s="17">
        <f>IF(D111="","",E111*F111)</f>
        <v>0</v>
      </c>
      <c r="H111" s="41"/>
    </row>
    <row r="112" spans="2:8" hidden="1" x14ac:dyDescent="0.6">
      <c r="B112" s="50"/>
      <c r="C112" s="14"/>
      <c r="D112" s="22"/>
      <c r="E112" s="22"/>
      <c r="F112" s="38"/>
      <c r="G112" s="17"/>
      <c r="H112" s="41"/>
    </row>
    <row r="113" spans="2:8" ht="15.5" hidden="1" x14ac:dyDescent="0.6">
      <c r="B113" s="50" t="s">
        <v>3645</v>
      </c>
      <c r="C113" s="14" t="s">
        <v>3634</v>
      </c>
      <c r="D113" s="22" t="s">
        <v>49</v>
      </c>
      <c r="E113" s="22"/>
      <c r="F113" s="38"/>
      <c r="G113" s="17">
        <f>IF(D113="","",E113*F113)</f>
        <v>0</v>
      </c>
      <c r="H113" s="41"/>
    </row>
    <row r="114" spans="2:8" ht="12" hidden="1" customHeight="1" x14ac:dyDescent="0.6">
      <c r="B114" s="50"/>
      <c r="C114" s="14"/>
      <c r="D114" s="22"/>
      <c r="E114" s="22"/>
      <c r="F114" s="38"/>
      <c r="G114" s="17"/>
      <c r="H114" s="41"/>
    </row>
    <row r="115" spans="2:8" ht="15.5" hidden="1" x14ac:dyDescent="0.6">
      <c r="B115" s="50" t="s">
        <v>3646</v>
      </c>
      <c r="C115" s="14" t="s">
        <v>3647</v>
      </c>
      <c r="D115" s="22" t="s">
        <v>49</v>
      </c>
      <c r="E115" s="22"/>
      <c r="F115" s="38"/>
      <c r="G115" s="17">
        <f>IF(D115="","",E115*F115)</f>
        <v>0</v>
      </c>
      <c r="H115" s="41"/>
    </row>
    <row r="116" spans="2:8" ht="12" hidden="1" customHeight="1" x14ac:dyDescent="0.6">
      <c r="B116" s="50"/>
      <c r="C116" s="14"/>
      <c r="D116" s="22"/>
      <c r="E116" s="22"/>
      <c r="F116" s="38"/>
      <c r="G116" s="17"/>
      <c r="H116" s="41"/>
    </row>
    <row r="117" spans="2:8" ht="26" hidden="1" x14ac:dyDescent="0.6">
      <c r="B117" s="50" t="s">
        <v>3648</v>
      </c>
      <c r="C117" s="14" t="s">
        <v>3649</v>
      </c>
      <c r="D117" s="22" t="s">
        <v>49</v>
      </c>
      <c r="E117" s="22"/>
      <c r="F117" s="38"/>
      <c r="G117" s="17">
        <f>IF(D117="","",E117*F117)</f>
        <v>0</v>
      </c>
      <c r="H117" s="41"/>
    </row>
    <row r="118" spans="2:8" ht="12" hidden="1" customHeight="1" x14ac:dyDescent="0.6">
      <c r="B118" s="50"/>
      <c r="C118" s="14"/>
      <c r="D118" s="22"/>
      <c r="E118" s="22"/>
      <c r="F118" s="38"/>
      <c r="G118" s="17"/>
      <c r="H118" s="41"/>
    </row>
    <row r="119" spans="2:8" ht="15.5" hidden="1" x14ac:dyDescent="0.6">
      <c r="B119" s="50" t="s">
        <v>3650</v>
      </c>
      <c r="C119" s="14" t="s">
        <v>3640</v>
      </c>
      <c r="D119" s="22" t="s">
        <v>49</v>
      </c>
      <c r="E119" s="22"/>
      <c r="F119" s="38"/>
      <c r="G119" s="17">
        <f t="shared" ref="G119:G128" si="3">IF(D119="","",E119*F119)</f>
        <v>0</v>
      </c>
      <c r="H119" s="41"/>
    </row>
    <row r="120" spans="2:8" ht="12" customHeight="1" x14ac:dyDescent="0.6">
      <c r="B120" s="50"/>
      <c r="C120" s="14"/>
      <c r="D120" s="22"/>
      <c r="E120" s="22"/>
      <c r="F120" s="38"/>
      <c r="G120" s="17" t="str">
        <f t="shared" si="3"/>
        <v/>
      </c>
      <c r="H120" s="41"/>
    </row>
    <row r="121" spans="2:8" ht="35.25" customHeight="1" x14ac:dyDescent="0.6">
      <c r="B121" s="50" t="s">
        <v>3651</v>
      </c>
      <c r="C121" s="14" t="s">
        <v>3652</v>
      </c>
      <c r="D121" s="22" t="s">
        <v>28</v>
      </c>
      <c r="E121" s="22">
        <v>1</v>
      </c>
      <c r="F121" s="38"/>
      <c r="G121" s="25">
        <f t="shared" si="3"/>
        <v>0</v>
      </c>
      <c r="H121" s="41"/>
    </row>
    <row r="122" spans="2:8" ht="12" customHeight="1" x14ac:dyDescent="0.6">
      <c r="B122" s="50"/>
      <c r="C122" s="14"/>
      <c r="D122" s="22"/>
      <c r="E122" s="22"/>
      <c r="F122" s="38"/>
      <c r="G122" s="17" t="str">
        <f t="shared" si="3"/>
        <v/>
      </c>
      <c r="H122" s="41"/>
    </row>
    <row r="123" spans="2:8" ht="26" x14ac:dyDescent="0.6">
      <c r="B123" s="50" t="s">
        <v>3653</v>
      </c>
      <c r="C123" s="14" t="s">
        <v>3654</v>
      </c>
      <c r="D123" s="22" t="s">
        <v>90</v>
      </c>
      <c r="E123" s="23">
        <v>11</v>
      </c>
      <c r="F123" s="24"/>
      <c r="G123" s="17">
        <f t="shared" si="3"/>
        <v>0</v>
      </c>
      <c r="H123" s="41"/>
    </row>
    <row r="124" spans="2:8" ht="12" customHeight="1" x14ac:dyDescent="0.6">
      <c r="B124" s="50"/>
      <c r="C124" s="14"/>
      <c r="D124" s="22"/>
      <c r="E124" s="22"/>
      <c r="F124" s="38"/>
      <c r="G124" s="17" t="str">
        <f t="shared" si="3"/>
        <v/>
      </c>
      <c r="H124" s="41"/>
    </row>
    <row r="125" spans="2:8" ht="39" x14ac:dyDescent="0.6">
      <c r="B125" s="50" t="s">
        <v>3655</v>
      </c>
      <c r="C125" s="14" t="s">
        <v>3656</v>
      </c>
      <c r="D125" s="22" t="s">
        <v>62</v>
      </c>
      <c r="E125" s="23">
        <v>30</v>
      </c>
      <c r="F125" s="24"/>
      <c r="G125" s="17">
        <f t="shared" si="3"/>
        <v>0</v>
      </c>
      <c r="H125" s="41"/>
    </row>
    <row r="126" spans="2:8" ht="12" customHeight="1" x14ac:dyDescent="0.6">
      <c r="B126" s="50"/>
      <c r="C126" s="14"/>
      <c r="D126" s="22"/>
      <c r="E126" s="22"/>
      <c r="F126" s="38"/>
      <c r="G126" s="17" t="str">
        <f t="shared" si="3"/>
        <v/>
      </c>
      <c r="H126" s="41"/>
    </row>
    <row r="127" spans="2:8" ht="26" x14ac:dyDescent="0.6">
      <c r="B127" s="50" t="s">
        <v>3657</v>
      </c>
      <c r="C127" s="14" t="s">
        <v>3658</v>
      </c>
      <c r="D127" s="22" t="s">
        <v>56</v>
      </c>
      <c r="E127" s="23">
        <v>30</v>
      </c>
      <c r="F127" s="24"/>
      <c r="G127" s="17">
        <f t="shared" si="3"/>
        <v>0</v>
      </c>
      <c r="H127" s="41"/>
    </row>
    <row r="128" spans="2:8" ht="12" customHeight="1" x14ac:dyDescent="0.6">
      <c r="B128" s="50"/>
      <c r="C128" s="14"/>
      <c r="D128" s="22"/>
      <c r="E128" s="22"/>
      <c r="F128" s="38"/>
      <c r="G128" s="17" t="str">
        <f t="shared" si="3"/>
        <v/>
      </c>
      <c r="H128" s="41"/>
    </row>
    <row r="129" spans="2:8" s="28" customFormat="1" ht="19.5" customHeight="1" x14ac:dyDescent="0.6">
      <c r="B129" s="154" t="str">
        <f>$B$10</f>
        <v>C13.1</v>
      </c>
      <c r="C129" s="30" t="s">
        <v>78</v>
      </c>
      <c r="D129" s="31"/>
      <c r="E129" s="32"/>
      <c r="F129" s="31"/>
      <c r="G129" s="33">
        <f>SUM(G73:G128)</f>
        <v>0</v>
      </c>
      <c r="H129" s="34"/>
    </row>
    <row r="130" spans="2:8" x14ac:dyDescent="0.6">
      <c r="B130" s="367" t="str">
        <f>Client1</f>
        <v>Province of KwaZulu-Natal</v>
      </c>
      <c r="C130" s="367"/>
      <c r="D130" s="367"/>
      <c r="E130" s="365" t="str">
        <f>"Contract No. "&amp;ContractNo</f>
        <v>Contract No. ZNB00904/00000/00/HOD/INF/21/T</v>
      </c>
      <c r="F130" s="365"/>
      <c r="G130" s="365"/>
    </row>
    <row r="131" spans="2:8" x14ac:dyDescent="0.6">
      <c r="B131" s="367" t="str">
        <f>Client2</f>
        <v>Department of Transport</v>
      </c>
      <c r="C131" s="367"/>
      <c r="D131" s="367"/>
      <c r="E131" s="365"/>
      <c r="F131" s="365"/>
      <c r="G131" s="365"/>
    </row>
    <row r="132" spans="2:8" x14ac:dyDescent="0.6">
      <c r="B132" s="368"/>
      <c r="C132" s="368"/>
      <c r="D132" s="368"/>
      <c r="E132" s="366"/>
      <c r="F132" s="366"/>
      <c r="G132" s="366"/>
    </row>
    <row r="133" spans="2:8" x14ac:dyDescent="0.6">
      <c r="B133" s="376" t="s">
        <v>8</v>
      </c>
      <c r="C133" s="377"/>
      <c r="D133" s="377"/>
      <c r="E133" s="377"/>
      <c r="F133" s="377"/>
      <c r="G133" s="378" t="str">
        <f>$G$4</f>
        <v>CHAPTER C13.1</v>
      </c>
      <c r="H133" s="6"/>
    </row>
    <row r="134" spans="2:8" x14ac:dyDescent="0.6">
      <c r="B134" s="369" t="str">
        <f>ContractDescription</f>
        <v>THE CONSTRUCTION OF THE LOVU RIVER PEDESTRIAN BRIDGE NO.3383 IN THE DURBAN REGION</v>
      </c>
      <c r="C134" s="370"/>
      <c r="D134" s="370"/>
      <c r="E134" s="370"/>
      <c r="F134" s="370"/>
      <c r="G134" s="365"/>
      <c r="H134" s="8"/>
    </row>
    <row r="135" spans="2:8" x14ac:dyDescent="0.6">
      <c r="B135" s="369"/>
      <c r="C135" s="370"/>
      <c r="D135" s="370"/>
      <c r="E135" s="370"/>
      <c r="F135" s="370"/>
      <c r="G135" s="365"/>
      <c r="H135" s="8"/>
    </row>
    <row r="136" spans="2:8" x14ac:dyDescent="0.6">
      <c r="B136" s="371"/>
      <c r="C136" s="372"/>
      <c r="D136" s="372"/>
      <c r="E136" s="372"/>
      <c r="F136" s="372"/>
      <c r="G136" s="366"/>
      <c r="H136" s="8"/>
    </row>
    <row r="137" spans="2:8" s="9" customFormat="1" ht="24.95" customHeight="1" x14ac:dyDescent="0.6">
      <c r="B137" s="79" t="s">
        <v>9</v>
      </c>
      <c r="C137" s="11" t="s">
        <v>10</v>
      </c>
      <c r="D137" s="11" t="s">
        <v>11</v>
      </c>
      <c r="E137" s="11" t="s">
        <v>12</v>
      </c>
      <c r="F137" s="11" t="s">
        <v>13</v>
      </c>
      <c r="G137" s="11" t="s">
        <v>14</v>
      </c>
      <c r="H137" s="12"/>
    </row>
    <row r="138" spans="2:8" s="28" customFormat="1" ht="19.5" customHeight="1" x14ac:dyDescent="0.6">
      <c r="B138" s="85"/>
      <c r="C138" s="30" t="s">
        <v>79</v>
      </c>
      <c r="D138" s="31"/>
      <c r="E138" s="32"/>
      <c r="F138" s="31"/>
      <c r="G138" s="33">
        <f>G129</f>
        <v>0</v>
      </c>
      <c r="H138" s="34"/>
    </row>
    <row r="139" spans="2:8" ht="12" customHeight="1" x14ac:dyDescent="0.6">
      <c r="B139" s="50"/>
      <c r="C139" s="14"/>
      <c r="D139" s="22"/>
      <c r="E139" s="22"/>
      <c r="F139" s="38"/>
      <c r="G139" s="17"/>
      <c r="H139" s="41"/>
    </row>
    <row r="140" spans="2:8" x14ac:dyDescent="0.6">
      <c r="B140" s="50" t="s">
        <v>3659</v>
      </c>
      <c r="C140" s="14" t="s">
        <v>3660</v>
      </c>
      <c r="D140" s="22"/>
      <c r="E140" s="22"/>
      <c r="F140" s="38"/>
      <c r="G140" s="17" t="str">
        <f t="shared" ref="G140:G171" si="4">IF(D140="","",E140*F140)</f>
        <v/>
      </c>
      <c r="H140" s="41"/>
    </row>
    <row r="141" spans="2:8" ht="12" customHeight="1" x14ac:dyDescent="0.6">
      <c r="B141" s="50"/>
      <c r="C141" s="14"/>
      <c r="D141" s="22"/>
      <c r="E141" s="22"/>
      <c r="F141" s="38"/>
      <c r="G141" s="17" t="str">
        <f t="shared" si="4"/>
        <v/>
      </c>
      <c r="H141" s="41"/>
    </row>
    <row r="142" spans="2:8" ht="39" x14ac:dyDescent="0.6">
      <c r="B142" s="50" t="s">
        <v>3661</v>
      </c>
      <c r="C142" s="14" t="s">
        <v>3662</v>
      </c>
      <c r="D142" s="22" t="s">
        <v>62</v>
      </c>
      <c r="E142" s="23">
        <v>30</v>
      </c>
      <c r="F142" s="24"/>
      <c r="G142" s="25">
        <f t="shared" si="4"/>
        <v>0</v>
      </c>
      <c r="H142" s="41"/>
    </row>
    <row r="143" spans="2:8" ht="12" customHeight="1" x14ac:dyDescent="0.6">
      <c r="B143" s="50"/>
      <c r="C143" s="14"/>
      <c r="D143" s="22"/>
      <c r="E143" s="22"/>
      <c r="F143" s="38"/>
      <c r="G143" s="17" t="str">
        <f t="shared" si="4"/>
        <v/>
      </c>
      <c r="H143" s="41"/>
    </row>
    <row r="144" spans="2:8" ht="39" x14ac:dyDescent="0.6">
      <c r="B144" s="50" t="s">
        <v>3663</v>
      </c>
      <c r="C144" s="14" t="s">
        <v>3664</v>
      </c>
      <c r="D144" s="22" t="s">
        <v>56</v>
      </c>
      <c r="E144" s="23">
        <v>140</v>
      </c>
      <c r="F144" s="24"/>
      <c r="G144" s="25">
        <f t="shared" si="4"/>
        <v>0</v>
      </c>
      <c r="H144" s="41"/>
    </row>
    <row r="145" spans="2:8" ht="12" customHeight="1" x14ac:dyDescent="0.6">
      <c r="B145" s="50"/>
      <c r="C145" s="14"/>
      <c r="D145" s="22"/>
      <c r="E145" s="22"/>
      <c r="F145" s="38"/>
      <c r="G145" s="17" t="str">
        <f t="shared" si="4"/>
        <v/>
      </c>
      <c r="H145" s="41"/>
    </row>
    <row r="146" spans="2:8" ht="15.5" x14ac:dyDescent="0.6">
      <c r="B146" s="50" t="s">
        <v>3665</v>
      </c>
      <c r="C146" s="14" t="s">
        <v>3666</v>
      </c>
      <c r="D146" s="22" t="s">
        <v>172</v>
      </c>
      <c r="E146" s="23">
        <v>9.9</v>
      </c>
      <c r="F146" s="24"/>
      <c r="G146" s="17">
        <f t="shared" si="4"/>
        <v>0</v>
      </c>
      <c r="H146" s="41"/>
    </row>
    <row r="147" spans="2:8" ht="12" customHeight="1" x14ac:dyDescent="0.6">
      <c r="B147" s="50"/>
      <c r="C147" s="14"/>
      <c r="D147" s="22"/>
      <c r="E147" s="22"/>
      <c r="F147" s="38"/>
      <c r="G147" s="17" t="str">
        <f t="shared" si="4"/>
        <v/>
      </c>
      <c r="H147" s="41"/>
    </row>
    <row r="148" spans="2:8" ht="26" hidden="1" x14ac:dyDescent="0.6">
      <c r="B148" s="50" t="s">
        <v>3667</v>
      </c>
      <c r="C148" s="14" t="s">
        <v>3668</v>
      </c>
      <c r="D148" s="22" t="s">
        <v>172</v>
      </c>
      <c r="E148" s="22"/>
      <c r="F148" s="38"/>
      <c r="G148" s="17">
        <f t="shared" si="4"/>
        <v>0</v>
      </c>
      <c r="H148" s="41"/>
    </row>
    <row r="149" spans="2:8" ht="12" hidden="1" customHeight="1" x14ac:dyDescent="0.6">
      <c r="B149" s="50"/>
      <c r="C149" s="14"/>
      <c r="D149" s="22"/>
      <c r="E149" s="22"/>
      <c r="F149" s="38"/>
      <c r="G149" s="17" t="str">
        <f t="shared" si="4"/>
        <v/>
      </c>
      <c r="H149" s="41"/>
    </row>
    <row r="150" spans="2:8" ht="15.5" hidden="1" x14ac:dyDescent="0.6">
      <c r="B150" s="50" t="s">
        <v>3669</v>
      </c>
      <c r="C150" s="14" t="s">
        <v>3670</v>
      </c>
      <c r="D150" s="22" t="s">
        <v>172</v>
      </c>
      <c r="E150" s="22"/>
      <c r="F150" s="38"/>
      <c r="G150" s="17">
        <f t="shared" si="4"/>
        <v>0</v>
      </c>
      <c r="H150" s="41"/>
    </row>
    <row r="151" spans="2:8" ht="12" hidden="1" customHeight="1" x14ac:dyDescent="0.6">
      <c r="B151" s="50"/>
      <c r="C151" s="14"/>
      <c r="D151" s="22"/>
      <c r="E151" s="22"/>
      <c r="F151" s="38"/>
      <c r="G151" s="17" t="str">
        <f t="shared" si="4"/>
        <v/>
      </c>
      <c r="H151" s="41"/>
    </row>
    <row r="152" spans="2:8" hidden="1" x14ac:dyDescent="0.6">
      <c r="B152" s="50" t="s">
        <v>3671</v>
      </c>
      <c r="C152" s="14" t="s">
        <v>3672</v>
      </c>
      <c r="D152" s="22"/>
      <c r="E152" s="22"/>
      <c r="F152" s="38"/>
      <c r="G152" s="17" t="str">
        <f t="shared" si="4"/>
        <v/>
      </c>
      <c r="H152" s="41"/>
    </row>
    <row r="153" spans="2:8" ht="12" hidden="1" customHeight="1" x14ac:dyDescent="0.6">
      <c r="B153" s="50"/>
      <c r="C153" s="14"/>
      <c r="D153" s="22"/>
      <c r="E153" s="22"/>
      <c r="F153" s="38"/>
      <c r="G153" s="17" t="str">
        <f t="shared" si="4"/>
        <v/>
      </c>
      <c r="H153" s="41"/>
    </row>
    <row r="154" spans="2:8" ht="15.5" hidden="1" x14ac:dyDescent="0.6">
      <c r="B154" s="50" t="s">
        <v>109</v>
      </c>
      <c r="C154" s="14" t="s">
        <v>3673</v>
      </c>
      <c r="D154" s="22" t="s">
        <v>172</v>
      </c>
      <c r="E154" s="22"/>
      <c r="F154" s="38"/>
      <c r="G154" s="17">
        <f t="shared" si="4"/>
        <v>0</v>
      </c>
      <c r="H154" s="41"/>
    </row>
    <row r="155" spans="2:8" ht="12" hidden="1" customHeight="1" x14ac:dyDescent="0.6">
      <c r="B155" s="50"/>
      <c r="C155" s="14"/>
      <c r="D155" s="22"/>
      <c r="E155" s="22"/>
      <c r="F155" s="38"/>
      <c r="G155" s="17" t="str">
        <f t="shared" si="4"/>
        <v/>
      </c>
      <c r="H155" s="41"/>
    </row>
    <row r="156" spans="2:8" ht="15.5" hidden="1" x14ac:dyDescent="0.6">
      <c r="B156" s="50" t="s">
        <v>112</v>
      </c>
      <c r="C156" s="14" t="s">
        <v>3674</v>
      </c>
      <c r="D156" s="22" t="s">
        <v>172</v>
      </c>
      <c r="E156" s="22"/>
      <c r="F156" s="38"/>
      <c r="G156" s="17">
        <f t="shared" si="4"/>
        <v>0</v>
      </c>
      <c r="H156" s="41"/>
    </row>
    <row r="157" spans="2:8" ht="12" hidden="1" customHeight="1" x14ac:dyDescent="0.6">
      <c r="B157" s="50"/>
      <c r="C157" s="14"/>
      <c r="D157" s="22"/>
      <c r="E157" s="22"/>
      <c r="F157" s="38"/>
      <c r="G157" s="17" t="str">
        <f t="shared" si="4"/>
        <v/>
      </c>
      <c r="H157" s="41"/>
    </row>
    <row r="158" spans="2:8" ht="15.5" hidden="1" x14ac:dyDescent="0.6">
      <c r="B158" s="50" t="s">
        <v>136</v>
      </c>
      <c r="C158" s="14" t="s">
        <v>3675</v>
      </c>
      <c r="D158" s="22" t="s">
        <v>172</v>
      </c>
      <c r="E158" s="22"/>
      <c r="F158" s="38"/>
      <c r="G158" s="17">
        <f t="shared" si="4"/>
        <v>0</v>
      </c>
      <c r="H158" s="41"/>
    </row>
    <row r="159" spans="2:8" ht="12" hidden="1" customHeight="1" x14ac:dyDescent="0.6">
      <c r="B159" s="50"/>
      <c r="C159" s="14"/>
      <c r="D159" s="22"/>
      <c r="E159" s="22"/>
      <c r="F159" s="38"/>
      <c r="G159" s="17" t="str">
        <f t="shared" si="4"/>
        <v/>
      </c>
      <c r="H159" s="41"/>
    </row>
    <row r="160" spans="2:8" hidden="1" x14ac:dyDescent="0.6">
      <c r="B160" s="50" t="s">
        <v>3676</v>
      </c>
      <c r="C160" s="14" t="s">
        <v>3677</v>
      </c>
      <c r="D160" s="22" t="s">
        <v>28</v>
      </c>
      <c r="E160" s="23">
        <v>1</v>
      </c>
      <c r="F160" s="24"/>
      <c r="G160" s="17">
        <f t="shared" si="4"/>
        <v>0</v>
      </c>
      <c r="H160" s="41"/>
    </row>
    <row r="161" spans="2:8" ht="12" hidden="1" customHeight="1" x14ac:dyDescent="0.6">
      <c r="B161" s="50"/>
      <c r="C161" s="14"/>
      <c r="D161" s="22"/>
      <c r="E161" s="22"/>
      <c r="F161" s="38"/>
      <c r="G161" s="17" t="str">
        <f t="shared" si="4"/>
        <v/>
      </c>
      <c r="H161" s="41"/>
    </row>
    <row r="162" spans="2:8" ht="15.5" hidden="1" x14ac:dyDescent="0.6">
      <c r="B162" s="50" t="s">
        <v>3678</v>
      </c>
      <c r="C162" s="14" t="s">
        <v>3679</v>
      </c>
      <c r="D162" s="22" t="s">
        <v>172</v>
      </c>
      <c r="E162" s="22"/>
      <c r="F162" s="38"/>
      <c r="G162" s="17">
        <f t="shared" si="4"/>
        <v>0</v>
      </c>
      <c r="H162" s="41"/>
    </row>
    <row r="163" spans="2:8" ht="12" hidden="1" customHeight="1" x14ac:dyDescent="0.6">
      <c r="B163" s="50"/>
      <c r="C163" s="14"/>
      <c r="D163" s="22"/>
      <c r="E163" s="22"/>
      <c r="F163" s="38"/>
      <c r="G163" s="17" t="str">
        <f t="shared" si="4"/>
        <v/>
      </c>
      <c r="H163" s="41"/>
    </row>
    <row r="164" spans="2:8" hidden="1" x14ac:dyDescent="0.6">
      <c r="B164" s="50" t="s">
        <v>3680</v>
      </c>
      <c r="C164" s="14" t="s">
        <v>3681</v>
      </c>
      <c r="D164" s="22"/>
      <c r="E164" s="22"/>
      <c r="F164" s="38"/>
      <c r="G164" s="17" t="str">
        <f t="shared" si="4"/>
        <v/>
      </c>
      <c r="H164" s="41"/>
    </row>
    <row r="165" spans="2:8" ht="12" hidden="1" customHeight="1" x14ac:dyDescent="0.6">
      <c r="B165" s="50"/>
      <c r="C165" s="14"/>
      <c r="D165" s="22"/>
      <c r="E165" s="22"/>
      <c r="F165" s="38"/>
      <c r="G165" s="17" t="str">
        <f t="shared" si="4"/>
        <v/>
      </c>
      <c r="H165" s="41"/>
    </row>
    <row r="166" spans="2:8" hidden="1" x14ac:dyDescent="0.6">
      <c r="B166" s="50" t="s">
        <v>3682</v>
      </c>
      <c r="C166" s="14" t="s">
        <v>3683</v>
      </c>
      <c r="D166" s="22" t="s">
        <v>59</v>
      </c>
      <c r="E166" s="22"/>
      <c r="F166" s="38"/>
      <c r="G166" s="17">
        <f t="shared" si="4"/>
        <v>0</v>
      </c>
      <c r="H166" s="41"/>
    </row>
    <row r="167" spans="2:8" ht="12" hidden="1" customHeight="1" x14ac:dyDescent="0.6">
      <c r="B167" s="50"/>
      <c r="C167" s="14"/>
      <c r="D167" s="22"/>
      <c r="E167" s="22"/>
      <c r="F167" s="38"/>
      <c r="G167" s="17" t="str">
        <f t="shared" si="4"/>
        <v/>
      </c>
      <c r="H167" s="41"/>
    </row>
    <row r="168" spans="2:8" hidden="1" x14ac:dyDescent="0.6">
      <c r="B168" s="50" t="s">
        <v>3684</v>
      </c>
      <c r="C168" s="14" t="s">
        <v>3685</v>
      </c>
      <c r="D168" s="22" t="s">
        <v>59</v>
      </c>
      <c r="E168" s="22"/>
      <c r="F168" s="38"/>
      <c r="G168" s="17">
        <f t="shared" si="4"/>
        <v>0</v>
      </c>
      <c r="H168" s="41"/>
    </row>
    <row r="169" spans="2:8" ht="12" hidden="1" customHeight="1" x14ac:dyDescent="0.6">
      <c r="B169" s="50"/>
      <c r="C169" s="14"/>
      <c r="D169" s="22"/>
      <c r="E169" s="22"/>
      <c r="F169" s="38"/>
      <c r="G169" s="17" t="str">
        <f t="shared" si="4"/>
        <v/>
      </c>
      <c r="H169" s="41"/>
    </row>
    <row r="170" spans="2:8" ht="26" hidden="1" x14ac:dyDescent="0.6">
      <c r="B170" s="50" t="s">
        <v>3686</v>
      </c>
      <c r="C170" s="14" t="s">
        <v>3687</v>
      </c>
      <c r="D170" s="22" t="s">
        <v>49</v>
      </c>
      <c r="E170" s="22"/>
      <c r="F170" s="38"/>
      <c r="G170" s="17">
        <f t="shared" si="4"/>
        <v>0</v>
      </c>
      <c r="H170" s="41"/>
    </row>
    <row r="171" spans="2:8" ht="12" hidden="1" customHeight="1" x14ac:dyDescent="0.6">
      <c r="B171" s="50"/>
      <c r="C171" s="14"/>
      <c r="D171" s="22"/>
      <c r="E171" s="22"/>
      <c r="F171" s="38"/>
      <c r="G171" s="17" t="str">
        <f t="shared" si="4"/>
        <v/>
      </c>
      <c r="H171" s="41"/>
    </row>
    <row r="172" spans="2:8" ht="13.5" hidden="1" customHeight="1" x14ac:dyDescent="0.6">
      <c r="B172" s="50" t="s">
        <v>3688</v>
      </c>
      <c r="C172" s="14" t="s">
        <v>3689</v>
      </c>
      <c r="D172" s="22" t="s">
        <v>90</v>
      </c>
      <c r="E172" s="22"/>
      <c r="F172" s="38"/>
      <c r="G172" s="17">
        <f t="shared" ref="G172:G197" si="5">IF(D172="","",E172*F172)</f>
        <v>0</v>
      </c>
      <c r="H172" s="41"/>
    </row>
    <row r="173" spans="2:8" ht="12" hidden="1" customHeight="1" x14ac:dyDescent="0.6">
      <c r="B173" s="50"/>
      <c r="C173" s="14"/>
      <c r="D173" s="22"/>
      <c r="E173" s="22"/>
      <c r="F173" s="38"/>
      <c r="G173" s="17" t="str">
        <f t="shared" si="5"/>
        <v/>
      </c>
      <c r="H173" s="41"/>
    </row>
    <row r="174" spans="2:8" ht="39" hidden="1" x14ac:dyDescent="0.6">
      <c r="B174" s="50" t="s">
        <v>3690</v>
      </c>
      <c r="C174" s="14" t="s">
        <v>3691</v>
      </c>
      <c r="D174" s="22"/>
      <c r="E174" s="22"/>
      <c r="F174" s="38"/>
      <c r="G174" s="17" t="str">
        <f t="shared" si="5"/>
        <v/>
      </c>
      <c r="H174" s="41"/>
    </row>
    <row r="175" spans="2:8" ht="12" hidden="1" customHeight="1" x14ac:dyDescent="0.6">
      <c r="B175" s="50"/>
      <c r="C175" s="14"/>
      <c r="D175" s="22"/>
      <c r="E175" s="22"/>
      <c r="F175" s="38"/>
      <c r="G175" s="17" t="str">
        <f t="shared" si="5"/>
        <v/>
      </c>
      <c r="H175" s="41"/>
    </row>
    <row r="176" spans="2:8" hidden="1" x14ac:dyDescent="0.6">
      <c r="B176" s="50" t="s">
        <v>3692</v>
      </c>
      <c r="C176" s="14" t="s">
        <v>3693</v>
      </c>
      <c r="D176" s="22" t="s">
        <v>62</v>
      </c>
      <c r="E176" s="22"/>
      <c r="F176" s="38"/>
      <c r="G176" s="17">
        <f t="shared" si="5"/>
        <v>0</v>
      </c>
      <c r="H176" s="41"/>
    </row>
    <row r="177" spans="2:8" ht="12" hidden="1" customHeight="1" x14ac:dyDescent="0.6">
      <c r="B177" s="50"/>
      <c r="C177" s="14"/>
      <c r="D177" s="22"/>
      <c r="E177" s="22"/>
      <c r="F177" s="38"/>
      <c r="G177" s="17" t="str">
        <f t="shared" si="5"/>
        <v/>
      </c>
      <c r="H177" s="41"/>
    </row>
    <row r="178" spans="2:8" hidden="1" x14ac:dyDescent="0.6">
      <c r="B178" s="50" t="s">
        <v>3694</v>
      </c>
      <c r="C178" s="14" t="s">
        <v>3695</v>
      </c>
      <c r="D178" s="22" t="s">
        <v>62</v>
      </c>
      <c r="E178" s="22"/>
      <c r="F178" s="38"/>
      <c r="G178" s="17">
        <f t="shared" si="5"/>
        <v>0</v>
      </c>
      <c r="H178" s="41"/>
    </row>
    <row r="179" spans="2:8" ht="12" hidden="1" customHeight="1" x14ac:dyDescent="0.6">
      <c r="B179" s="50"/>
      <c r="C179" s="14"/>
      <c r="D179" s="22"/>
      <c r="E179" s="22"/>
      <c r="F179" s="38"/>
      <c r="G179" s="17" t="str">
        <f t="shared" si="5"/>
        <v/>
      </c>
      <c r="H179" s="41"/>
    </row>
    <row r="180" spans="2:8" hidden="1" x14ac:dyDescent="0.6">
      <c r="B180" s="50" t="s">
        <v>3696</v>
      </c>
      <c r="C180" s="14" t="s">
        <v>3697</v>
      </c>
      <c r="D180" s="22" t="s">
        <v>62</v>
      </c>
      <c r="E180" s="22"/>
      <c r="F180" s="38"/>
      <c r="G180" s="17">
        <f t="shared" si="5"/>
        <v>0</v>
      </c>
      <c r="H180" s="41"/>
    </row>
    <row r="181" spans="2:8" ht="12" hidden="1" customHeight="1" x14ac:dyDescent="0.6">
      <c r="B181" s="50"/>
      <c r="C181" s="14"/>
      <c r="D181" s="22"/>
      <c r="E181" s="22"/>
      <c r="F181" s="38"/>
      <c r="G181" s="17" t="str">
        <f t="shared" si="5"/>
        <v/>
      </c>
      <c r="H181" s="41"/>
    </row>
    <row r="182" spans="2:8" hidden="1" x14ac:dyDescent="0.6">
      <c r="B182" s="50" t="s">
        <v>3698</v>
      </c>
      <c r="C182" s="14" t="s">
        <v>3699</v>
      </c>
      <c r="D182" s="22"/>
      <c r="E182" s="22"/>
      <c r="F182" s="38"/>
      <c r="G182" s="17" t="str">
        <f t="shared" si="5"/>
        <v/>
      </c>
      <c r="H182" s="41"/>
    </row>
    <row r="183" spans="2:8" ht="12" hidden="1" customHeight="1" x14ac:dyDescent="0.6">
      <c r="B183" s="50"/>
      <c r="C183" s="14"/>
      <c r="D183" s="22"/>
      <c r="E183" s="22"/>
      <c r="F183" s="38"/>
      <c r="G183" s="17" t="str">
        <f t="shared" si="5"/>
        <v/>
      </c>
      <c r="H183" s="41"/>
    </row>
    <row r="184" spans="2:8" ht="26" hidden="1" x14ac:dyDescent="0.6">
      <c r="B184" s="50" t="s">
        <v>3700</v>
      </c>
      <c r="C184" s="14" t="s">
        <v>3578</v>
      </c>
      <c r="D184" s="22"/>
      <c r="E184" s="22"/>
      <c r="F184" s="38"/>
      <c r="G184" s="17" t="str">
        <f t="shared" si="5"/>
        <v/>
      </c>
      <c r="H184" s="41"/>
    </row>
    <row r="185" spans="2:8" ht="12" hidden="1" customHeight="1" x14ac:dyDescent="0.6">
      <c r="B185" s="50"/>
      <c r="C185" s="14"/>
      <c r="D185" s="22"/>
      <c r="E185" s="22"/>
      <c r="F185" s="38"/>
      <c r="G185" s="17" t="str">
        <f t="shared" si="5"/>
        <v/>
      </c>
      <c r="H185" s="41"/>
    </row>
    <row r="186" spans="2:8" ht="15.5" hidden="1" x14ac:dyDescent="0.6">
      <c r="B186" s="50" t="s">
        <v>109</v>
      </c>
      <c r="C186" s="14" t="s">
        <v>3701</v>
      </c>
      <c r="D186" s="22" t="s">
        <v>49</v>
      </c>
      <c r="E186" s="22"/>
      <c r="F186" s="38"/>
      <c r="G186" s="17">
        <f t="shared" si="5"/>
        <v>0</v>
      </c>
      <c r="H186" s="41"/>
    </row>
    <row r="187" spans="2:8" ht="12" hidden="1" customHeight="1" x14ac:dyDescent="0.6">
      <c r="B187" s="50"/>
      <c r="C187" s="14"/>
      <c r="D187" s="22"/>
      <c r="E187" s="22"/>
      <c r="F187" s="38"/>
      <c r="G187" s="17" t="str">
        <f t="shared" si="5"/>
        <v/>
      </c>
      <c r="H187" s="41"/>
    </row>
    <row r="188" spans="2:8" ht="15.5" hidden="1" x14ac:dyDescent="0.6">
      <c r="B188" s="50" t="s">
        <v>112</v>
      </c>
      <c r="C188" s="14" t="s">
        <v>3702</v>
      </c>
      <c r="D188" s="22" t="s">
        <v>49</v>
      </c>
      <c r="E188" s="22"/>
      <c r="F188" s="38"/>
      <c r="G188" s="17">
        <f t="shared" si="5"/>
        <v>0</v>
      </c>
      <c r="H188" s="41"/>
    </row>
    <row r="189" spans="2:8" ht="12" hidden="1" customHeight="1" x14ac:dyDescent="0.6">
      <c r="B189" s="50"/>
      <c r="C189" s="14"/>
      <c r="D189" s="22"/>
      <c r="E189" s="22"/>
      <c r="F189" s="38"/>
      <c r="G189" s="17" t="str">
        <f t="shared" si="5"/>
        <v/>
      </c>
      <c r="H189" s="41"/>
    </row>
    <row r="190" spans="2:8" ht="15.5" hidden="1" x14ac:dyDescent="0.6">
      <c r="B190" s="50" t="s">
        <v>136</v>
      </c>
      <c r="C190" s="14" t="s">
        <v>3703</v>
      </c>
      <c r="D190" s="22" t="s">
        <v>49</v>
      </c>
      <c r="E190" s="22"/>
      <c r="F190" s="38"/>
      <c r="G190" s="17">
        <f t="shared" si="5"/>
        <v>0</v>
      </c>
      <c r="H190" s="41"/>
    </row>
    <row r="191" spans="2:8" ht="12" hidden="1" customHeight="1" x14ac:dyDescent="0.6">
      <c r="B191" s="50"/>
      <c r="C191" s="14"/>
      <c r="D191" s="22"/>
      <c r="E191" s="22"/>
      <c r="F191" s="38"/>
      <c r="G191" s="17" t="str">
        <f t="shared" si="5"/>
        <v/>
      </c>
      <c r="H191" s="41"/>
    </row>
    <row r="192" spans="2:8" ht="26" hidden="1" x14ac:dyDescent="0.6">
      <c r="B192" s="50" t="s">
        <v>3704</v>
      </c>
      <c r="C192" s="14" t="s">
        <v>3705</v>
      </c>
      <c r="D192" s="22" t="s">
        <v>49</v>
      </c>
      <c r="E192" s="22"/>
      <c r="F192" s="38"/>
      <c r="G192" s="17">
        <f t="shared" si="5"/>
        <v>0</v>
      </c>
      <c r="H192" s="41"/>
    </row>
    <row r="193" spans="2:8" ht="12" hidden="1" customHeight="1" x14ac:dyDescent="0.6">
      <c r="B193" s="50"/>
      <c r="C193" s="14"/>
      <c r="D193" s="22"/>
      <c r="E193" s="22"/>
      <c r="F193" s="38"/>
      <c r="G193" s="17" t="str">
        <f t="shared" si="5"/>
        <v/>
      </c>
      <c r="H193" s="41"/>
    </row>
    <row r="194" spans="2:8" ht="15.5" hidden="1" x14ac:dyDescent="0.6">
      <c r="B194" s="50" t="s">
        <v>3706</v>
      </c>
      <c r="C194" s="14" t="s">
        <v>3707</v>
      </c>
      <c r="D194" s="22" t="s">
        <v>49</v>
      </c>
      <c r="E194" s="22"/>
      <c r="F194" s="38"/>
      <c r="G194" s="17">
        <f t="shared" si="5"/>
        <v>0</v>
      </c>
      <c r="H194" s="41"/>
    </row>
    <row r="195" spans="2:8" ht="12" hidden="1" customHeight="1" x14ac:dyDescent="0.6">
      <c r="B195" s="50"/>
      <c r="C195" s="14"/>
      <c r="D195" s="22"/>
      <c r="E195" s="22"/>
      <c r="F195" s="38"/>
      <c r="G195" s="17" t="str">
        <f t="shared" si="5"/>
        <v/>
      </c>
      <c r="H195" s="41"/>
    </row>
    <row r="196" spans="2:8" hidden="1" x14ac:dyDescent="0.6">
      <c r="B196" s="50" t="s">
        <v>3708</v>
      </c>
      <c r="C196" s="14" t="s">
        <v>3709</v>
      </c>
      <c r="D196" s="22" t="s">
        <v>90</v>
      </c>
      <c r="E196" s="22"/>
      <c r="F196" s="38"/>
      <c r="G196" s="17">
        <f t="shared" si="5"/>
        <v>0</v>
      </c>
      <c r="H196" s="41"/>
    </row>
    <row r="197" spans="2:8" ht="12" hidden="1" customHeight="1" x14ac:dyDescent="0.6">
      <c r="B197" s="50"/>
      <c r="C197" s="14"/>
      <c r="D197" s="22"/>
      <c r="E197" s="22"/>
      <c r="F197" s="38"/>
      <c r="G197" s="17" t="str">
        <f t="shared" si="5"/>
        <v/>
      </c>
      <c r="H197" s="41"/>
    </row>
    <row r="198" spans="2:8" s="28" customFormat="1" ht="24.75" customHeight="1" x14ac:dyDescent="0.6">
      <c r="B198" s="177" t="str">
        <f>$B$10</f>
        <v>C13.1</v>
      </c>
      <c r="C198" s="30" t="s">
        <v>173</v>
      </c>
      <c r="D198" s="31"/>
      <c r="E198" s="32"/>
      <c r="F198" s="31"/>
      <c r="G198" s="33">
        <f>SUM(G138:G197)</f>
        <v>0</v>
      </c>
      <c r="H198" s="34"/>
    </row>
  </sheetData>
  <mergeCells count="18">
    <mergeCell ref="B133:F133"/>
    <mergeCell ref="G133:G136"/>
    <mergeCell ref="B134:F136"/>
    <mergeCell ref="B68:F68"/>
    <mergeCell ref="G68:G71"/>
    <mergeCell ref="B69:F71"/>
    <mergeCell ref="B130:D130"/>
    <mergeCell ref="E130:G132"/>
    <mergeCell ref="B131:D131"/>
    <mergeCell ref="B132:D132"/>
    <mergeCell ref="E1:G1"/>
    <mergeCell ref="B5:F7"/>
    <mergeCell ref="G4:G7"/>
    <mergeCell ref="B4:F4"/>
    <mergeCell ref="B65:D65"/>
    <mergeCell ref="E65:G67"/>
    <mergeCell ref="B66:D66"/>
    <mergeCell ref="B67:D67"/>
  </mergeCells>
  <phoneticPr fontId="16" type="noConversion"/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</headerFooter>
  <rowBreaks count="1" manualBreakCount="1">
    <brk id="59" max="7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27"/>
  <dimension ref="B1:J62"/>
  <sheetViews>
    <sheetView view="pageBreakPreview" zoomScaleNormal="125" zoomScaleSheetLayoutView="100" zoomScalePageLayoutView="125" workbookViewId="0">
      <selection activeCell="K16" sqref="J16:K16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10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10" x14ac:dyDescent="0.6">
      <c r="B2" s="101" t="str">
        <f>Client2</f>
        <v>Department of Transport</v>
      </c>
    </row>
    <row r="3" spans="2:10" x14ac:dyDescent="0.6">
      <c r="B3" s="82"/>
      <c r="C3" s="82"/>
      <c r="D3" s="83"/>
      <c r="E3" s="83"/>
      <c r="F3" s="84"/>
      <c r="G3" s="102"/>
    </row>
    <row r="4" spans="2:10" x14ac:dyDescent="0.6">
      <c r="B4" s="376" t="s">
        <v>8</v>
      </c>
      <c r="C4" s="377"/>
      <c r="D4" s="377"/>
      <c r="E4" s="377"/>
      <c r="F4" s="377"/>
      <c r="G4" s="373" t="str">
        <f>"CHAPTER "&amp;B10</f>
        <v>CHAPTER C13.2</v>
      </c>
      <c r="H4" s="6"/>
    </row>
    <row r="5" spans="2:10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10" ht="12.75" customHeight="1" x14ac:dyDescent="0.6">
      <c r="B6" s="369"/>
      <c r="C6" s="370"/>
      <c r="D6" s="370"/>
      <c r="E6" s="370"/>
      <c r="F6" s="370"/>
      <c r="G6" s="374"/>
      <c r="H6" s="8"/>
      <c r="J6" s="259"/>
    </row>
    <row r="7" spans="2:10" ht="7.5" customHeight="1" x14ac:dyDescent="0.6">
      <c r="B7" s="371"/>
      <c r="C7" s="372"/>
      <c r="D7" s="372"/>
      <c r="E7" s="372"/>
      <c r="F7" s="372"/>
      <c r="G7" s="375"/>
      <c r="H7" s="8"/>
    </row>
    <row r="8" spans="2:10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10" x14ac:dyDescent="0.6">
      <c r="B9" s="13"/>
      <c r="C9" s="14"/>
      <c r="D9" s="15"/>
      <c r="E9" s="15"/>
      <c r="F9" s="16"/>
      <c r="G9" s="17" t="str">
        <f t="shared" ref="G9:G42" si="0">IF(D9="","",E9*F9)</f>
        <v/>
      </c>
      <c r="H9" s="18"/>
    </row>
    <row r="10" spans="2:10" ht="26" x14ac:dyDescent="0.6">
      <c r="B10" s="77" t="s">
        <v>3710</v>
      </c>
      <c r="C10" s="20" t="s">
        <v>3711</v>
      </c>
      <c r="D10" s="22"/>
      <c r="E10" s="22"/>
      <c r="F10" s="40"/>
      <c r="G10" s="17" t="str">
        <f t="shared" si="0"/>
        <v/>
      </c>
      <c r="H10" s="41"/>
    </row>
    <row r="11" spans="2:10" x14ac:dyDescent="0.6">
      <c r="B11" s="50"/>
      <c r="C11" s="14"/>
      <c r="D11" s="22"/>
      <c r="E11" s="22"/>
      <c r="F11" s="40"/>
      <c r="G11" s="17" t="str">
        <f t="shared" si="0"/>
        <v/>
      </c>
      <c r="H11" s="41"/>
    </row>
    <row r="12" spans="2:10" ht="39" hidden="1" x14ac:dyDescent="0.6">
      <c r="B12" s="50" t="s">
        <v>3712</v>
      </c>
      <c r="C12" s="14" t="s">
        <v>3713</v>
      </c>
      <c r="D12" s="22" t="s">
        <v>172</v>
      </c>
      <c r="E12" s="22"/>
      <c r="F12" s="40"/>
      <c r="G12" s="17">
        <f t="shared" si="0"/>
        <v>0</v>
      </c>
      <c r="H12" s="41"/>
    </row>
    <row r="13" spans="2:10" hidden="1" x14ac:dyDescent="0.6">
      <c r="B13" s="50"/>
      <c r="C13" s="14"/>
      <c r="D13" s="22"/>
      <c r="E13" s="22"/>
      <c r="F13" s="40"/>
      <c r="G13" s="17" t="str">
        <f t="shared" si="0"/>
        <v/>
      </c>
      <c r="H13" s="41"/>
    </row>
    <row r="14" spans="2:10" ht="39" x14ac:dyDescent="0.6">
      <c r="B14" s="50" t="s">
        <v>3714</v>
      </c>
      <c r="C14" s="14" t="s">
        <v>3715</v>
      </c>
      <c r="D14" s="22" t="s">
        <v>172</v>
      </c>
      <c r="E14" s="23">
        <v>170.5</v>
      </c>
      <c r="F14" s="24"/>
      <c r="G14" s="17">
        <f t="shared" si="0"/>
        <v>0</v>
      </c>
      <c r="H14" s="42"/>
    </row>
    <row r="15" spans="2:10" x14ac:dyDescent="0.6">
      <c r="B15" s="50"/>
      <c r="C15" s="14"/>
      <c r="D15" s="22"/>
      <c r="E15" s="23"/>
      <c r="F15" s="24"/>
      <c r="G15" s="17" t="str">
        <f t="shared" si="0"/>
        <v/>
      </c>
      <c r="H15" s="42"/>
    </row>
    <row r="16" spans="2:10" ht="26" x14ac:dyDescent="0.6">
      <c r="B16" s="50"/>
      <c r="C16" s="14" t="s">
        <v>3716</v>
      </c>
      <c r="D16" s="22" t="s">
        <v>172</v>
      </c>
      <c r="E16" s="23">
        <v>465.3</v>
      </c>
      <c r="F16" s="24"/>
      <c r="G16" s="17">
        <f t="shared" si="0"/>
        <v>0</v>
      </c>
      <c r="H16" s="42"/>
    </row>
    <row r="17" spans="2:8" x14ac:dyDescent="0.6">
      <c r="B17" s="50"/>
      <c r="C17" s="14"/>
      <c r="D17" s="22"/>
      <c r="E17" s="23"/>
      <c r="F17" s="24"/>
      <c r="G17" s="17"/>
      <c r="H17" s="42"/>
    </row>
    <row r="18" spans="2:8" ht="26" x14ac:dyDescent="0.6">
      <c r="B18" s="50" t="s">
        <v>3717</v>
      </c>
      <c r="C18" s="14" t="s">
        <v>3718</v>
      </c>
      <c r="D18" s="22" t="s">
        <v>172</v>
      </c>
      <c r="E18" s="23">
        <v>129.80000000000001</v>
      </c>
      <c r="F18" s="24"/>
      <c r="G18" s="17">
        <f t="shared" si="0"/>
        <v>0</v>
      </c>
      <c r="H18" s="42"/>
    </row>
    <row r="19" spans="2:8" x14ac:dyDescent="0.6">
      <c r="B19" s="50"/>
      <c r="C19" s="14"/>
      <c r="D19" s="22"/>
      <c r="E19" s="23"/>
      <c r="F19" s="24"/>
      <c r="G19" s="17" t="str">
        <f t="shared" si="0"/>
        <v/>
      </c>
      <c r="H19" s="42"/>
    </row>
    <row r="20" spans="2:8" ht="39" hidden="1" x14ac:dyDescent="0.6">
      <c r="B20" s="50" t="s">
        <v>3719</v>
      </c>
      <c r="C20" s="14" t="s">
        <v>3720</v>
      </c>
      <c r="D20" s="22" t="s">
        <v>172</v>
      </c>
      <c r="E20" s="23"/>
      <c r="F20" s="40"/>
      <c r="G20" s="17">
        <f t="shared" si="0"/>
        <v>0</v>
      </c>
      <c r="H20" s="41"/>
    </row>
    <row r="21" spans="2:8" hidden="1" x14ac:dyDescent="0.6">
      <c r="B21" s="50"/>
      <c r="C21" s="14"/>
      <c r="D21" s="22"/>
      <c r="E21" s="23"/>
      <c r="F21" s="43"/>
      <c r="G21" s="17" t="str">
        <f t="shared" si="0"/>
        <v/>
      </c>
      <c r="H21" s="41"/>
    </row>
    <row r="22" spans="2:8" x14ac:dyDescent="0.6">
      <c r="B22" s="50" t="s">
        <v>3721</v>
      </c>
      <c r="C22" s="14" t="s">
        <v>3722</v>
      </c>
      <c r="D22" s="22"/>
      <c r="E22" s="23"/>
      <c r="F22" s="45"/>
      <c r="G22" s="17" t="str">
        <f t="shared" si="0"/>
        <v/>
      </c>
    </row>
    <row r="23" spans="2:8" x14ac:dyDescent="0.6">
      <c r="B23" s="50"/>
      <c r="C23" s="1"/>
      <c r="D23" s="22"/>
      <c r="E23" s="23"/>
      <c r="F23" s="45"/>
      <c r="G23" s="17" t="str">
        <f t="shared" si="0"/>
        <v/>
      </c>
    </row>
    <row r="24" spans="2:8" ht="26" hidden="1" x14ac:dyDescent="0.6">
      <c r="B24" s="50" t="s">
        <v>3723</v>
      </c>
      <c r="C24" s="14" t="s">
        <v>3724</v>
      </c>
      <c r="D24" s="22" t="s">
        <v>172</v>
      </c>
      <c r="E24" s="23"/>
      <c r="F24" s="38"/>
      <c r="G24" s="17">
        <f t="shared" si="0"/>
        <v>0</v>
      </c>
    </row>
    <row r="25" spans="2:8" hidden="1" x14ac:dyDescent="0.6">
      <c r="B25" s="50"/>
      <c r="C25" s="14"/>
      <c r="D25" s="22"/>
      <c r="E25" s="23"/>
      <c r="F25" s="45"/>
      <c r="G25" s="17" t="str">
        <f t="shared" si="0"/>
        <v/>
      </c>
    </row>
    <row r="26" spans="2:8" ht="15.5" x14ac:dyDescent="0.6">
      <c r="B26" s="50" t="s">
        <v>3725</v>
      </c>
      <c r="C26" s="14" t="s">
        <v>3726</v>
      </c>
      <c r="D26" s="22" t="s">
        <v>172</v>
      </c>
      <c r="E26" s="23">
        <v>74.8</v>
      </c>
      <c r="F26" s="24"/>
      <c r="G26" s="17">
        <f t="shared" si="0"/>
        <v>0</v>
      </c>
    </row>
    <row r="27" spans="2:8" x14ac:dyDescent="0.6">
      <c r="B27" s="50"/>
      <c r="C27" s="14"/>
      <c r="D27" s="22"/>
      <c r="E27" s="23"/>
      <c r="F27" s="45"/>
      <c r="G27" s="17" t="str">
        <f t="shared" si="0"/>
        <v/>
      </c>
    </row>
    <row r="28" spans="2:8" ht="26" x14ac:dyDescent="0.6">
      <c r="B28" s="50" t="s">
        <v>3727</v>
      </c>
      <c r="C28" s="14" t="s">
        <v>3728</v>
      </c>
      <c r="D28" s="22" t="s">
        <v>172</v>
      </c>
      <c r="E28" s="23">
        <v>3</v>
      </c>
      <c r="F28" s="24"/>
      <c r="G28" s="17">
        <f t="shared" si="0"/>
        <v>0</v>
      </c>
      <c r="H28" s="42"/>
    </row>
    <row r="29" spans="2:8" hidden="1" x14ac:dyDescent="0.6">
      <c r="B29" s="50"/>
      <c r="C29" s="14"/>
      <c r="D29" s="22"/>
      <c r="E29" s="26"/>
      <c r="F29" s="27"/>
      <c r="G29" s="17" t="str">
        <f t="shared" si="0"/>
        <v/>
      </c>
      <c r="H29" s="18"/>
    </row>
    <row r="30" spans="2:8" s="36" customFormat="1" ht="26" hidden="1" x14ac:dyDescent="0.6">
      <c r="B30" s="50" t="s">
        <v>3729</v>
      </c>
      <c r="C30" s="14" t="s">
        <v>3730</v>
      </c>
      <c r="D30" s="15" t="s">
        <v>28</v>
      </c>
      <c r="E30" s="26"/>
      <c r="F30" s="27"/>
      <c r="G30" s="17">
        <f t="shared" si="0"/>
        <v>0</v>
      </c>
      <c r="H30" s="18"/>
    </row>
    <row r="31" spans="2:8" hidden="1" x14ac:dyDescent="0.6">
      <c r="B31" s="50"/>
      <c r="C31" s="14"/>
      <c r="D31" s="22"/>
      <c r="E31" s="23"/>
      <c r="F31" s="38"/>
      <c r="G31" s="17" t="str">
        <f t="shared" si="0"/>
        <v/>
      </c>
      <c r="H31" s="42"/>
    </row>
    <row r="32" spans="2:8" ht="26" hidden="1" x14ac:dyDescent="0.6">
      <c r="B32" s="50" t="s">
        <v>3731</v>
      </c>
      <c r="C32" s="14" t="s">
        <v>3732</v>
      </c>
      <c r="D32" s="22" t="s">
        <v>90</v>
      </c>
      <c r="E32" s="23"/>
      <c r="F32" s="38"/>
      <c r="G32" s="17">
        <f t="shared" si="0"/>
        <v>0</v>
      </c>
      <c r="H32" s="42"/>
    </row>
    <row r="33" spans="2:8" hidden="1" x14ac:dyDescent="0.6">
      <c r="B33" s="50"/>
      <c r="C33" s="14"/>
      <c r="D33" s="22"/>
      <c r="E33" s="23"/>
      <c r="F33" s="47"/>
      <c r="G33" s="17" t="str">
        <f t="shared" si="0"/>
        <v/>
      </c>
      <c r="H33" s="41"/>
    </row>
    <row r="34" spans="2:8" ht="39" hidden="1" x14ac:dyDescent="0.6">
      <c r="B34" s="50" t="s">
        <v>3733</v>
      </c>
      <c r="C34" s="14" t="s">
        <v>3734</v>
      </c>
      <c r="D34" s="22" t="s">
        <v>62</v>
      </c>
      <c r="E34" s="23"/>
      <c r="F34" s="47"/>
      <c r="G34" s="17">
        <f t="shared" si="0"/>
        <v>0</v>
      </c>
      <c r="H34" s="41"/>
    </row>
    <row r="35" spans="2:8" x14ac:dyDescent="0.6">
      <c r="B35" s="50"/>
      <c r="C35" s="14"/>
      <c r="D35" s="22"/>
      <c r="E35" s="23"/>
      <c r="F35" s="43"/>
      <c r="G35" s="17" t="str">
        <f t="shared" si="0"/>
        <v/>
      </c>
      <c r="H35" s="41"/>
    </row>
    <row r="36" spans="2:8" ht="52" x14ac:dyDescent="0.6">
      <c r="B36" s="50" t="s">
        <v>3735</v>
      </c>
      <c r="C36" s="14" t="s">
        <v>3736</v>
      </c>
      <c r="D36" s="22" t="s">
        <v>28</v>
      </c>
      <c r="E36" s="23">
        <v>1</v>
      </c>
      <c r="F36" s="216"/>
      <c r="G36" s="25">
        <f t="shared" si="0"/>
        <v>0</v>
      </c>
      <c r="H36" s="41"/>
    </row>
    <row r="37" spans="2:8" x14ac:dyDescent="0.6">
      <c r="B37" s="21"/>
      <c r="C37" s="14"/>
      <c r="D37" s="22"/>
      <c r="E37" s="22"/>
      <c r="F37" s="40"/>
      <c r="G37" s="17" t="str">
        <f t="shared" si="0"/>
        <v/>
      </c>
      <c r="H37" s="41"/>
    </row>
    <row r="38" spans="2:8" x14ac:dyDescent="0.6">
      <c r="B38" s="13"/>
      <c r="C38" s="14"/>
      <c r="D38" s="22"/>
      <c r="E38" s="22"/>
      <c r="F38" s="40"/>
      <c r="G38" s="17" t="str">
        <f t="shared" si="0"/>
        <v/>
      </c>
      <c r="H38" s="41"/>
    </row>
    <row r="39" spans="2:8" x14ac:dyDescent="0.6">
      <c r="B39" s="13"/>
      <c r="C39" s="14"/>
      <c r="D39" s="22"/>
      <c r="E39" s="22"/>
      <c r="F39" s="38"/>
      <c r="G39" s="17" t="str">
        <f t="shared" si="0"/>
        <v/>
      </c>
      <c r="H39" s="41"/>
    </row>
    <row r="40" spans="2:8" x14ac:dyDescent="0.6">
      <c r="B40" s="13"/>
      <c r="C40" s="14"/>
      <c r="D40" s="22"/>
      <c r="E40" s="22"/>
      <c r="F40" s="38"/>
      <c r="G40" s="17" t="str">
        <f t="shared" si="0"/>
        <v/>
      </c>
      <c r="H40" s="41"/>
    </row>
    <row r="41" spans="2:8" x14ac:dyDescent="0.6">
      <c r="B41" s="21"/>
      <c r="C41" s="14"/>
      <c r="D41" s="22"/>
      <c r="E41" s="22"/>
      <c r="F41" s="38"/>
      <c r="G41" s="17" t="str">
        <f t="shared" si="0"/>
        <v/>
      </c>
      <c r="H41" s="41"/>
    </row>
    <row r="42" spans="2:8" x14ac:dyDescent="0.6">
      <c r="B42" s="21"/>
      <c r="C42" s="14"/>
      <c r="D42" s="22"/>
      <c r="E42" s="22"/>
      <c r="F42" s="38"/>
      <c r="G42" s="17" t="str">
        <f t="shared" si="0"/>
        <v/>
      </c>
      <c r="H42" s="41"/>
    </row>
    <row r="43" spans="2:8" x14ac:dyDescent="0.6">
      <c r="B43" s="21"/>
      <c r="C43" s="14"/>
      <c r="D43" s="22"/>
      <c r="E43" s="22"/>
      <c r="F43" s="38"/>
      <c r="G43" s="17" t="str">
        <f t="shared" ref="G43:G61" si="1">IF(D43="","",E43*F43)</f>
        <v/>
      </c>
      <c r="H43" s="41"/>
    </row>
    <row r="44" spans="2:8" x14ac:dyDescent="0.6">
      <c r="B44" s="13"/>
      <c r="C44" s="14"/>
      <c r="D44" s="22"/>
      <c r="E44" s="22"/>
      <c r="F44" s="38"/>
      <c r="G44" s="17" t="str">
        <f t="shared" si="1"/>
        <v/>
      </c>
      <c r="H44" s="41"/>
    </row>
    <row r="45" spans="2:8" x14ac:dyDescent="0.6">
      <c r="B45" s="13"/>
      <c r="C45" s="14"/>
      <c r="D45" s="22"/>
      <c r="E45" s="22"/>
      <c r="F45" s="38"/>
      <c r="G45" s="17" t="str">
        <f t="shared" si="1"/>
        <v/>
      </c>
      <c r="H45" s="41"/>
    </row>
    <row r="46" spans="2:8" x14ac:dyDescent="0.6">
      <c r="B46" s="13"/>
      <c r="C46" s="14"/>
      <c r="D46" s="22"/>
      <c r="E46" s="22"/>
      <c r="F46" s="38"/>
      <c r="G46" s="17" t="str">
        <f t="shared" si="1"/>
        <v/>
      </c>
      <c r="H46" s="41"/>
    </row>
    <row r="47" spans="2:8" x14ac:dyDescent="0.6">
      <c r="B47" s="13"/>
      <c r="C47" s="14"/>
      <c r="D47" s="22"/>
      <c r="E47" s="22"/>
      <c r="F47" s="48"/>
      <c r="G47" s="17" t="str">
        <f t="shared" si="1"/>
        <v/>
      </c>
      <c r="H47" s="41"/>
    </row>
    <row r="48" spans="2:8" x14ac:dyDescent="0.6">
      <c r="B48" s="13"/>
      <c r="C48" s="14"/>
      <c r="D48" s="22"/>
      <c r="E48" s="22"/>
      <c r="F48" s="48"/>
      <c r="G48" s="17" t="str">
        <f t="shared" si="1"/>
        <v/>
      </c>
      <c r="H48" s="41"/>
    </row>
    <row r="49" spans="2:8" x14ac:dyDescent="0.6">
      <c r="B49" s="13"/>
      <c r="C49" s="14"/>
      <c r="D49" s="22"/>
      <c r="E49" s="22"/>
      <c r="F49" s="38"/>
      <c r="G49" s="17" t="str">
        <f t="shared" si="1"/>
        <v/>
      </c>
      <c r="H49" s="41"/>
    </row>
    <row r="50" spans="2:8" x14ac:dyDescent="0.6">
      <c r="B50" s="13"/>
      <c r="C50" s="14"/>
      <c r="D50" s="22"/>
      <c r="E50" s="22"/>
      <c r="F50" s="38"/>
      <c r="G50" s="17" t="str">
        <f t="shared" si="1"/>
        <v/>
      </c>
      <c r="H50" s="41"/>
    </row>
    <row r="51" spans="2:8" x14ac:dyDescent="0.6">
      <c r="B51" s="13"/>
      <c r="C51" s="14"/>
      <c r="D51" s="22"/>
      <c r="E51" s="22"/>
      <c r="F51" s="38"/>
      <c r="G51" s="17" t="str">
        <f t="shared" si="1"/>
        <v/>
      </c>
      <c r="H51" s="41"/>
    </row>
    <row r="52" spans="2:8" x14ac:dyDescent="0.6">
      <c r="B52" s="13"/>
      <c r="C52" s="14"/>
      <c r="D52" s="22"/>
      <c r="E52" s="22"/>
      <c r="F52" s="38"/>
      <c r="G52" s="17" t="str">
        <f t="shared" si="1"/>
        <v/>
      </c>
      <c r="H52" s="41"/>
    </row>
    <row r="53" spans="2:8" x14ac:dyDescent="0.6">
      <c r="B53" s="13"/>
      <c r="C53" s="14"/>
      <c r="D53" s="22"/>
      <c r="E53" s="22"/>
      <c r="F53" s="38"/>
      <c r="G53" s="17" t="str">
        <f t="shared" si="1"/>
        <v/>
      </c>
      <c r="H53" s="41"/>
    </row>
    <row r="54" spans="2:8" x14ac:dyDescent="0.6">
      <c r="B54" s="13"/>
      <c r="C54" s="14"/>
      <c r="D54" s="22"/>
      <c r="E54" s="22"/>
      <c r="F54" s="38"/>
      <c r="G54" s="17" t="str">
        <f t="shared" si="1"/>
        <v/>
      </c>
      <c r="H54" s="41"/>
    </row>
    <row r="55" spans="2:8" x14ac:dyDescent="0.6">
      <c r="B55" s="13"/>
      <c r="C55" s="14"/>
      <c r="D55" s="37"/>
      <c r="E55" s="37"/>
      <c r="F55" s="38"/>
      <c r="G55" s="17" t="str">
        <f t="shared" si="1"/>
        <v/>
      </c>
    </row>
    <row r="56" spans="2:8" x14ac:dyDescent="0.6">
      <c r="B56" s="13"/>
      <c r="C56" s="14"/>
      <c r="D56" s="22"/>
      <c r="E56" s="22"/>
      <c r="F56" s="38"/>
      <c r="G56" s="17" t="str">
        <f t="shared" si="1"/>
        <v/>
      </c>
      <c r="H56" s="41"/>
    </row>
    <row r="57" spans="2:8" x14ac:dyDescent="0.6">
      <c r="B57" s="13"/>
      <c r="C57" s="14"/>
      <c r="D57" s="37"/>
      <c r="E57" s="37"/>
      <c r="F57" s="38"/>
      <c r="G57" s="17" t="str">
        <f t="shared" si="1"/>
        <v/>
      </c>
      <c r="H57" s="49"/>
    </row>
    <row r="58" spans="2:8" x14ac:dyDescent="0.6">
      <c r="B58" s="13"/>
      <c r="C58" s="14"/>
      <c r="D58" s="37"/>
      <c r="E58" s="37"/>
      <c r="F58" s="38"/>
      <c r="G58" s="17" t="str">
        <f t="shared" si="1"/>
        <v/>
      </c>
    </row>
    <row r="59" spans="2:8" x14ac:dyDescent="0.6">
      <c r="B59" s="13"/>
      <c r="C59" s="14"/>
      <c r="D59" s="22"/>
      <c r="E59" s="22"/>
      <c r="F59" s="38"/>
      <c r="G59" s="17" t="str">
        <f t="shared" si="1"/>
        <v/>
      </c>
      <c r="H59" s="41"/>
    </row>
    <row r="60" spans="2:8" x14ac:dyDescent="0.6">
      <c r="B60" s="13"/>
      <c r="C60" s="14"/>
      <c r="D60" s="22"/>
      <c r="E60" s="22"/>
      <c r="F60" s="38"/>
      <c r="G60" s="17" t="str">
        <f t="shared" si="1"/>
        <v/>
      </c>
      <c r="H60" s="41"/>
    </row>
    <row r="61" spans="2:8" x14ac:dyDescent="0.6">
      <c r="B61" s="13"/>
      <c r="C61" s="14"/>
      <c r="D61" s="22"/>
      <c r="E61" s="22"/>
      <c r="F61" s="38"/>
      <c r="G61" s="17" t="str">
        <f t="shared" si="1"/>
        <v/>
      </c>
      <c r="H61" s="41"/>
    </row>
    <row r="62" spans="2:8" s="28" customFormat="1" ht="24.75" customHeight="1" x14ac:dyDescent="0.6">
      <c r="B62" s="177" t="str">
        <f>$B$10</f>
        <v>C13.2</v>
      </c>
      <c r="C62" s="30" t="s">
        <v>173</v>
      </c>
      <c r="D62" s="31"/>
      <c r="E62" s="32"/>
      <c r="F62" s="31"/>
      <c r="G62" s="33">
        <f>SUM(G9:G61)</f>
        <v>0</v>
      </c>
      <c r="H62" s="34"/>
    </row>
  </sheetData>
  <mergeCells count="4">
    <mergeCell ref="E1:G1"/>
    <mergeCell ref="B5:F7"/>
    <mergeCell ref="G4:G7"/>
    <mergeCell ref="B4:F4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28"/>
  <dimension ref="A1:J75"/>
  <sheetViews>
    <sheetView view="pageBreakPreview" zoomScaleNormal="125" zoomScaleSheetLayoutView="100" zoomScalePageLayoutView="125" workbookViewId="0">
      <selection activeCell="M43" sqref="M43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1:10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1:10" x14ac:dyDescent="0.6">
      <c r="B2" s="101" t="str">
        <f>Client2</f>
        <v>Department of Transport</v>
      </c>
    </row>
    <row r="3" spans="1:10" x14ac:dyDescent="0.6">
      <c r="B3" s="82"/>
      <c r="C3" s="82"/>
      <c r="D3" s="83"/>
      <c r="E3" s="83"/>
      <c r="F3" s="84"/>
      <c r="G3" s="102"/>
    </row>
    <row r="4" spans="1:10" x14ac:dyDescent="0.6">
      <c r="B4" s="376" t="s">
        <v>8</v>
      </c>
      <c r="C4" s="377"/>
      <c r="D4" s="377"/>
      <c r="E4" s="377"/>
      <c r="F4" s="377"/>
      <c r="G4" s="373" t="str">
        <f>"CHAPTER "&amp;B10</f>
        <v>CHAPTER C13.3</v>
      </c>
      <c r="H4" s="6"/>
    </row>
    <row r="5" spans="1:10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1:10" ht="12.75" customHeight="1" x14ac:dyDescent="0.6">
      <c r="B6" s="369"/>
      <c r="C6" s="370"/>
      <c r="D6" s="370"/>
      <c r="E6" s="370"/>
      <c r="F6" s="370"/>
      <c r="G6" s="374"/>
      <c r="H6" s="8"/>
      <c r="J6" s="198"/>
    </row>
    <row r="7" spans="1:10" ht="7.5" customHeight="1" x14ac:dyDescent="0.6">
      <c r="B7" s="371"/>
      <c r="C7" s="372"/>
      <c r="D7" s="372"/>
      <c r="E7" s="372"/>
      <c r="F7" s="372"/>
      <c r="G7" s="375"/>
      <c r="H7" s="8"/>
    </row>
    <row r="8" spans="1:10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1:10" x14ac:dyDescent="0.6">
      <c r="A9" s="5"/>
      <c r="B9" s="50"/>
      <c r="C9" s="14"/>
      <c r="D9" s="15"/>
      <c r="E9" s="15"/>
      <c r="F9" s="16"/>
      <c r="G9" s="17" t="str">
        <f t="shared" ref="G9:G40" si="0">IF(D9="","",E9*F9)</f>
        <v/>
      </c>
      <c r="H9" s="18"/>
    </row>
    <row r="10" spans="1:10" x14ac:dyDescent="0.6">
      <c r="A10" s="5"/>
      <c r="B10" s="77" t="s">
        <v>3737</v>
      </c>
      <c r="C10" s="20" t="s">
        <v>3738</v>
      </c>
      <c r="D10" s="22"/>
      <c r="E10" s="22"/>
      <c r="F10" s="40"/>
      <c r="G10" s="17" t="str">
        <f t="shared" si="0"/>
        <v/>
      </c>
      <c r="H10" s="41"/>
    </row>
    <row r="11" spans="1:10" x14ac:dyDescent="0.6">
      <c r="A11" s="5"/>
      <c r="B11" s="50"/>
      <c r="C11" s="14"/>
      <c r="D11" s="22"/>
      <c r="E11" s="22"/>
      <c r="F11" s="40"/>
      <c r="G11" s="17" t="str">
        <f t="shared" si="0"/>
        <v/>
      </c>
      <c r="H11" s="41"/>
    </row>
    <row r="12" spans="1:10" x14ac:dyDescent="0.6">
      <c r="A12" s="5"/>
      <c r="B12" s="50" t="s">
        <v>3739</v>
      </c>
      <c r="C12" s="14" t="s">
        <v>3740</v>
      </c>
      <c r="D12" s="22"/>
      <c r="E12" s="22"/>
      <c r="F12" s="40"/>
      <c r="G12" s="17" t="str">
        <f t="shared" si="0"/>
        <v/>
      </c>
      <c r="H12" s="41"/>
    </row>
    <row r="13" spans="1:10" x14ac:dyDescent="0.6">
      <c r="A13" s="5"/>
      <c r="B13" s="50"/>
      <c r="C13" s="14"/>
      <c r="D13" s="22"/>
      <c r="E13" s="22"/>
      <c r="F13" s="40"/>
      <c r="G13" s="17" t="str">
        <f t="shared" si="0"/>
        <v/>
      </c>
      <c r="H13" s="41"/>
    </row>
    <row r="14" spans="1:10" ht="26" x14ac:dyDescent="0.6">
      <c r="A14" s="5"/>
      <c r="B14" s="50" t="s">
        <v>3741</v>
      </c>
      <c r="C14" s="14" t="s">
        <v>3742</v>
      </c>
      <c r="D14" s="22"/>
      <c r="E14" s="23"/>
      <c r="F14" s="24"/>
      <c r="G14" s="17" t="str">
        <f t="shared" si="0"/>
        <v/>
      </c>
      <c r="H14" s="42"/>
    </row>
    <row r="15" spans="1:10" x14ac:dyDescent="0.6">
      <c r="A15" s="5"/>
      <c r="B15" s="50"/>
      <c r="C15" s="14"/>
      <c r="D15" s="22"/>
      <c r="E15" s="23"/>
      <c r="F15" s="24"/>
      <c r="G15" s="17" t="str">
        <f t="shared" si="0"/>
        <v/>
      </c>
      <c r="H15" s="42"/>
    </row>
    <row r="16" spans="1:10" x14ac:dyDescent="0.6">
      <c r="A16" s="5"/>
      <c r="B16" s="50" t="s">
        <v>109</v>
      </c>
      <c r="C16" s="14" t="s">
        <v>3683</v>
      </c>
      <c r="D16" s="22" t="s">
        <v>59</v>
      </c>
      <c r="E16" s="258">
        <v>1.1000000000000001</v>
      </c>
      <c r="F16" s="24"/>
      <c r="G16" s="17">
        <f t="shared" si="0"/>
        <v>0</v>
      </c>
      <c r="H16" s="42"/>
    </row>
    <row r="17" spans="1:10" x14ac:dyDescent="0.6">
      <c r="A17" s="5"/>
      <c r="B17" s="50"/>
      <c r="C17" s="14"/>
      <c r="D17" s="22"/>
      <c r="E17" s="258"/>
      <c r="F17" s="24"/>
      <c r="G17" s="17" t="str">
        <f t="shared" si="0"/>
        <v/>
      </c>
      <c r="H17" s="42"/>
    </row>
    <row r="18" spans="1:10" x14ac:dyDescent="0.6">
      <c r="A18" s="5"/>
      <c r="B18" s="50" t="s">
        <v>112</v>
      </c>
      <c r="C18" s="14" t="s">
        <v>3743</v>
      </c>
      <c r="D18" s="22" t="s">
        <v>59</v>
      </c>
      <c r="E18" s="258">
        <v>27.5</v>
      </c>
      <c r="F18" s="24"/>
      <c r="G18" s="17">
        <f t="shared" si="0"/>
        <v>0</v>
      </c>
      <c r="H18" s="42"/>
    </row>
    <row r="19" spans="1:10" x14ac:dyDescent="0.6">
      <c r="A19" s="5"/>
      <c r="B19" s="50"/>
      <c r="C19" s="14"/>
      <c r="D19" s="22"/>
      <c r="E19" s="23"/>
      <c r="F19" s="24"/>
      <c r="G19" s="17" t="str">
        <f t="shared" si="0"/>
        <v/>
      </c>
      <c r="H19" s="42"/>
    </row>
    <row r="20" spans="1:10" hidden="1" x14ac:dyDescent="0.6">
      <c r="A20" s="5"/>
      <c r="B20" s="50" t="s">
        <v>136</v>
      </c>
      <c r="C20" s="14" t="s">
        <v>3744</v>
      </c>
      <c r="D20" s="22" t="s">
        <v>56</v>
      </c>
      <c r="E20" s="23"/>
      <c r="F20" s="40"/>
      <c r="G20" s="17">
        <f t="shared" si="0"/>
        <v>0</v>
      </c>
      <c r="H20" s="41"/>
    </row>
    <row r="21" spans="1:10" hidden="1" x14ac:dyDescent="0.6">
      <c r="A21" s="5"/>
      <c r="B21" s="50"/>
      <c r="C21" s="14"/>
      <c r="D21" s="22"/>
      <c r="E21" s="23"/>
      <c r="F21" s="40"/>
      <c r="G21" s="17" t="str">
        <f t="shared" si="0"/>
        <v/>
      </c>
      <c r="H21" s="41"/>
    </row>
    <row r="22" spans="1:10" hidden="1" x14ac:dyDescent="0.6">
      <c r="A22" s="5"/>
      <c r="B22" s="50" t="s">
        <v>116</v>
      </c>
      <c r="C22" s="14" t="s">
        <v>3745</v>
      </c>
      <c r="D22" s="22" t="s">
        <v>59</v>
      </c>
      <c r="E22" s="23"/>
      <c r="F22" s="43"/>
      <c r="G22" s="17">
        <f t="shared" si="0"/>
        <v>0</v>
      </c>
      <c r="H22" s="41"/>
    </row>
    <row r="23" spans="1:10" hidden="1" x14ac:dyDescent="0.6">
      <c r="A23" s="5"/>
      <c r="B23" s="50"/>
      <c r="C23" s="14"/>
      <c r="D23" s="22"/>
      <c r="E23" s="23"/>
      <c r="F23" s="43"/>
      <c r="G23" s="17" t="str">
        <f t="shared" si="0"/>
        <v/>
      </c>
      <c r="H23" s="41"/>
    </row>
    <row r="24" spans="1:10" hidden="1" x14ac:dyDescent="0.6">
      <c r="A24" s="5"/>
      <c r="B24" s="50" t="s">
        <v>118</v>
      </c>
      <c r="C24" s="14" t="s">
        <v>3746</v>
      </c>
      <c r="D24" s="22" t="s">
        <v>59</v>
      </c>
      <c r="E24" s="23"/>
      <c r="F24" s="45"/>
      <c r="G24" s="17">
        <f t="shared" si="0"/>
        <v>0</v>
      </c>
    </row>
    <row r="25" spans="1:10" hidden="1" x14ac:dyDescent="0.6">
      <c r="A25" s="5"/>
      <c r="B25" s="50"/>
      <c r="C25" s="1"/>
      <c r="D25" s="22"/>
      <c r="E25" s="23"/>
      <c r="F25" s="45"/>
      <c r="G25" s="17" t="str">
        <f t="shared" si="0"/>
        <v/>
      </c>
    </row>
    <row r="26" spans="1:10" hidden="1" x14ac:dyDescent="0.6">
      <c r="A26" s="5"/>
      <c r="B26" s="50" t="s">
        <v>3747</v>
      </c>
      <c r="C26" s="14" t="s">
        <v>3748</v>
      </c>
      <c r="D26" s="22" t="s">
        <v>59</v>
      </c>
      <c r="E26" s="23"/>
      <c r="F26" s="38"/>
      <c r="G26" s="17">
        <f t="shared" si="0"/>
        <v>0</v>
      </c>
    </row>
    <row r="27" spans="1:10" hidden="1" x14ac:dyDescent="0.6">
      <c r="A27" s="5"/>
      <c r="B27" s="50"/>
      <c r="C27" s="14"/>
      <c r="D27" s="22"/>
      <c r="E27" s="23"/>
      <c r="F27" s="45"/>
      <c r="G27" s="17" t="str">
        <f t="shared" si="0"/>
        <v/>
      </c>
    </row>
    <row r="28" spans="1:10" ht="26" hidden="1" x14ac:dyDescent="0.6">
      <c r="A28" s="5"/>
      <c r="B28" s="50" t="s">
        <v>3749</v>
      </c>
      <c r="C28" s="14" t="s">
        <v>3750</v>
      </c>
      <c r="D28" s="22" t="s">
        <v>90</v>
      </c>
      <c r="E28" s="23"/>
      <c r="F28" s="43"/>
      <c r="G28" s="17">
        <f t="shared" si="0"/>
        <v>0</v>
      </c>
    </row>
    <row r="29" spans="1:10" hidden="1" x14ac:dyDescent="0.6">
      <c r="A29" s="5"/>
      <c r="B29" s="50"/>
      <c r="C29" s="14"/>
      <c r="D29" s="22"/>
      <c r="E29" s="23"/>
      <c r="F29" s="45"/>
      <c r="G29" s="17" t="str">
        <f t="shared" si="0"/>
        <v/>
      </c>
    </row>
    <row r="30" spans="1:10" ht="26" hidden="1" x14ac:dyDescent="0.6">
      <c r="A30" s="5"/>
      <c r="B30" s="50" t="s">
        <v>3751</v>
      </c>
      <c r="C30" s="14" t="s">
        <v>3752</v>
      </c>
      <c r="D30" s="22" t="s">
        <v>59</v>
      </c>
      <c r="E30" s="23"/>
      <c r="F30" s="38"/>
      <c r="G30" s="17">
        <f t="shared" si="0"/>
        <v>0</v>
      </c>
      <c r="H30" s="42"/>
    </row>
    <row r="31" spans="1:10" hidden="1" x14ac:dyDescent="0.6">
      <c r="A31" s="5"/>
      <c r="B31" s="50"/>
      <c r="C31" s="14"/>
      <c r="D31" s="22"/>
      <c r="E31" s="26"/>
      <c r="F31" s="27"/>
      <c r="G31" s="17" t="str">
        <f t="shared" si="0"/>
        <v/>
      </c>
      <c r="H31" s="18"/>
    </row>
    <row r="32" spans="1:10" s="36" customFormat="1" ht="26" x14ac:dyDescent="0.6">
      <c r="A32" s="68"/>
      <c r="B32" s="50" t="s">
        <v>3753</v>
      </c>
      <c r="C32" s="14" t="s">
        <v>3754</v>
      </c>
      <c r="D32" s="15" t="s">
        <v>59</v>
      </c>
      <c r="E32" s="258">
        <v>31.46</v>
      </c>
      <c r="F32" s="24"/>
      <c r="G32" s="25">
        <f t="shared" si="0"/>
        <v>0</v>
      </c>
      <c r="H32" s="18"/>
      <c r="J32" s="260"/>
    </row>
    <row r="33" spans="1:8" x14ac:dyDescent="0.6">
      <c r="A33" s="5"/>
      <c r="B33" s="50"/>
      <c r="C33" s="14"/>
      <c r="D33" s="22"/>
      <c r="E33" s="23"/>
      <c r="F33" s="38"/>
      <c r="G33" s="17" t="str">
        <f t="shared" si="0"/>
        <v/>
      </c>
      <c r="H33" s="42"/>
    </row>
    <row r="34" spans="1:8" x14ac:dyDescent="0.6">
      <c r="A34" s="5"/>
      <c r="B34" s="50"/>
      <c r="C34" s="14"/>
      <c r="D34" s="22"/>
      <c r="E34" s="23"/>
      <c r="F34" s="38"/>
      <c r="G34" s="17" t="str">
        <f t="shared" si="0"/>
        <v/>
      </c>
      <c r="H34" s="42"/>
    </row>
    <row r="35" spans="1:8" x14ac:dyDescent="0.6">
      <c r="A35" s="5"/>
      <c r="B35" s="50"/>
      <c r="C35" s="14"/>
      <c r="D35" s="22"/>
      <c r="E35" s="23"/>
      <c r="F35" s="47"/>
      <c r="G35" s="17" t="str">
        <f t="shared" si="0"/>
        <v/>
      </c>
      <c r="H35" s="41"/>
    </row>
    <row r="36" spans="1:8" x14ac:dyDescent="0.6">
      <c r="A36" s="5"/>
      <c r="B36" s="50"/>
      <c r="C36" s="14"/>
      <c r="D36" s="22"/>
      <c r="E36" s="23"/>
      <c r="F36" s="47"/>
      <c r="G36" s="17" t="str">
        <f t="shared" si="0"/>
        <v/>
      </c>
      <c r="H36" s="41"/>
    </row>
    <row r="37" spans="1:8" x14ac:dyDescent="0.6">
      <c r="A37" s="5"/>
      <c r="B37" s="50"/>
      <c r="C37" s="14"/>
      <c r="D37" s="22"/>
      <c r="E37" s="23"/>
      <c r="F37" s="43"/>
      <c r="G37" s="17" t="str">
        <f t="shared" si="0"/>
        <v/>
      </c>
      <c r="H37" s="41"/>
    </row>
    <row r="38" spans="1:8" x14ac:dyDescent="0.6">
      <c r="A38" s="5"/>
      <c r="B38" s="50"/>
      <c r="C38" s="14"/>
      <c r="D38" s="22"/>
      <c r="E38" s="23"/>
      <c r="F38" s="43"/>
      <c r="G38" s="17" t="str">
        <f t="shared" si="0"/>
        <v/>
      </c>
      <c r="H38" s="41"/>
    </row>
    <row r="39" spans="1:8" x14ac:dyDescent="0.6">
      <c r="A39" s="5"/>
      <c r="B39" s="50"/>
      <c r="C39" s="14"/>
      <c r="D39" s="22"/>
      <c r="E39" s="22"/>
      <c r="F39" s="40"/>
      <c r="G39" s="17" t="str">
        <f t="shared" si="0"/>
        <v/>
      </c>
      <c r="H39" s="41"/>
    </row>
    <row r="40" spans="1:8" x14ac:dyDescent="0.6">
      <c r="A40" s="5"/>
      <c r="B40" s="50"/>
      <c r="C40" s="14"/>
      <c r="D40" s="22"/>
      <c r="E40" s="22"/>
      <c r="F40" s="40"/>
      <c r="G40" s="17" t="str">
        <f t="shared" si="0"/>
        <v/>
      </c>
      <c r="H40" s="41"/>
    </row>
    <row r="41" spans="1:8" x14ac:dyDescent="0.6">
      <c r="A41" s="5"/>
      <c r="B41" s="50"/>
      <c r="C41" s="14"/>
      <c r="D41" s="22"/>
      <c r="E41" s="22"/>
      <c r="F41" s="38"/>
      <c r="G41" s="17" t="str">
        <f t="shared" ref="G41:G69" si="1">IF(D41="","",E41*F41)</f>
        <v/>
      </c>
      <c r="H41" s="41"/>
    </row>
    <row r="42" spans="1:8" x14ac:dyDescent="0.6">
      <c r="A42" s="5"/>
      <c r="B42" s="50"/>
      <c r="C42" s="14"/>
      <c r="D42" s="22"/>
      <c r="E42" s="22"/>
      <c r="F42" s="38"/>
      <c r="G42" s="17" t="str">
        <f t="shared" si="1"/>
        <v/>
      </c>
      <c r="H42" s="41"/>
    </row>
    <row r="43" spans="1:8" x14ac:dyDescent="0.6">
      <c r="A43" s="5"/>
      <c r="B43" s="50"/>
      <c r="C43" s="14"/>
      <c r="D43" s="22"/>
      <c r="E43" s="22"/>
      <c r="F43" s="38"/>
      <c r="G43" s="17" t="str">
        <f t="shared" si="1"/>
        <v/>
      </c>
      <c r="H43" s="41"/>
    </row>
    <row r="44" spans="1:8" x14ac:dyDescent="0.6">
      <c r="A44" s="5"/>
      <c r="B44" s="50"/>
      <c r="C44" s="14"/>
      <c r="D44" s="22"/>
      <c r="E44" s="22"/>
      <c r="F44" s="38"/>
      <c r="G44" s="17" t="str">
        <f t="shared" si="1"/>
        <v/>
      </c>
      <c r="H44" s="41"/>
    </row>
    <row r="45" spans="1:8" x14ac:dyDescent="0.6">
      <c r="A45" s="5"/>
      <c r="B45" s="50"/>
      <c r="C45" s="14"/>
      <c r="D45" s="22"/>
      <c r="E45" s="22"/>
      <c r="F45" s="38"/>
      <c r="G45" s="17" t="str">
        <f t="shared" si="1"/>
        <v/>
      </c>
      <c r="H45" s="41"/>
    </row>
    <row r="46" spans="1:8" x14ac:dyDescent="0.6">
      <c r="A46" s="5"/>
      <c r="B46" s="50"/>
      <c r="C46" s="14"/>
      <c r="D46" s="22"/>
      <c r="E46" s="22"/>
      <c r="F46" s="38"/>
      <c r="G46" s="17" t="str">
        <f t="shared" si="1"/>
        <v/>
      </c>
      <c r="H46" s="41"/>
    </row>
    <row r="47" spans="1:8" x14ac:dyDescent="0.6">
      <c r="A47" s="5"/>
      <c r="B47" s="50"/>
      <c r="C47" s="14"/>
      <c r="D47" s="22"/>
      <c r="E47" s="22"/>
      <c r="F47" s="38"/>
      <c r="G47" s="17" t="str">
        <f t="shared" si="1"/>
        <v/>
      </c>
      <c r="H47" s="41"/>
    </row>
    <row r="48" spans="1:8" x14ac:dyDescent="0.6">
      <c r="A48" s="5"/>
      <c r="B48" s="50"/>
      <c r="C48" s="14"/>
      <c r="D48" s="22"/>
      <c r="E48" s="22"/>
      <c r="F48" s="38"/>
      <c r="G48" s="17" t="str">
        <f t="shared" si="1"/>
        <v/>
      </c>
      <c r="H48" s="41"/>
    </row>
    <row r="49" spans="1:8" x14ac:dyDescent="0.6">
      <c r="A49" s="5"/>
      <c r="B49" s="50"/>
      <c r="C49" s="14"/>
      <c r="D49" s="22"/>
      <c r="E49" s="22"/>
      <c r="F49" s="48"/>
      <c r="G49" s="17" t="str">
        <f t="shared" si="1"/>
        <v/>
      </c>
      <c r="H49" s="41"/>
    </row>
    <row r="50" spans="1:8" x14ac:dyDescent="0.6">
      <c r="A50" s="5"/>
      <c r="B50" s="50"/>
      <c r="C50" s="14"/>
      <c r="D50" s="22"/>
      <c r="E50" s="22"/>
      <c r="F50" s="48"/>
      <c r="G50" s="17" t="str">
        <f t="shared" si="1"/>
        <v/>
      </c>
      <c r="H50" s="41"/>
    </row>
    <row r="51" spans="1:8" x14ac:dyDescent="0.6">
      <c r="A51" s="5"/>
      <c r="B51" s="50"/>
      <c r="C51" s="14"/>
      <c r="D51" s="22"/>
      <c r="E51" s="22"/>
      <c r="F51" s="38"/>
      <c r="G51" s="17" t="str">
        <f t="shared" si="1"/>
        <v/>
      </c>
      <c r="H51" s="41"/>
    </row>
    <row r="52" spans="1:8" x14ac:dyDescent="0.6">
      <c r="A52" s="5"/>
      <c r="B52" s="50"/>
      <c r="C52" s="14"/>
      <c r="D52" s="22"/>
      <c r="E52" s="22"/>
      <c r="F52" s="38"/>
      <c r="G52" s="17" t="str">
        <f t="shared" si="1"/>
        <v/>
      </c>
      <c r="H52" s="41"/>
    </row>
    <row r="53" spans="1:8" x14ac:dyDescent="0.6">
      <c r="A53" s="5"/>
      <c r="B53" s="50"/>
      <c r="C53" s="14"/>
      <c r="D53" s="22"/>
      <c r="E53" s="22"/>
      <c r="F53" s="38"/>
      <c r="G53" s="17" t="str">
        <f t="shared" si="1"/>
        <v/>
      </c>
      <c r="H53" s="41"/>
    </row>
    <row r="54" spans="1:8" x14ac:dyDescent="0.6">
      <c r="A54" s="5"/>
      <c r="B54" s="50"/>
      <c r="C54" s="14"/>
      <c r="D54" s="22"/>
      <c r="E54" s="22"/>
      <c r="F54" s="38"/>
      <c r="G54" s="17" t="str">
        <f t="shared" si="1"/>
        <v/>
      </c>
      <c r="H54" s="41"/>
    </row>
    <row r="55" spans="1:8" x14ac:dyDescent="0.6">
      <c r="A55" s="5"/>
      <c r="B55" s="50"/>
      <c r="C55" s="14"/>
      <c r="D55" s="22"/>
      <c r="E55" s="22"/>
      <c r="F55" s="38"/>
      <c r="G55" s="17" t="str">
        <f t="shared" si="1"/>
        <v/>
      </c>
      <c r="H55" s="41"/>
    </row>
    <row r="56" spans="1:8" x14ac:dyDescent="0.6">
      <c r="A56" s="5"/>
      <c r="B56" s="50"/>
      <c r="C56" s="14"/>
      <c r="D56" s="22"/>
      <c r="E56" s="22"/>
      <c r="F56" s="38"/>
      <c r="G56" s="17" t="str">
        <f t="shared" si="1"/>
        <v/>
      </c>
      <c r="H56" s="41"/>
    </row>
    <row r="57" spans="1:8" x14ac:dyDescent="0.6">
      <c r="A57" s="5"/>
      <c r="B57" s="50"/>
      <c r="C57" s="14"/>
      <c r="D57" s="37"/>
      <c r="E57" s="37"/>
      <c r="F57" s="38"/>
      <c r="G57" s="17" t="str">
        <f t="shared" si="1"/>
        <v/>
      </c>
    </row>
    <row r="58" spans="1:8" x14ac:dyDescent="0.6">
      <c r="A58" s="5"/>
      <c r="B58" s="50"/>
      <c r="C58" s="14"/>
      <c r="D58" s="22"/>
      <c r="E58" s="22"/>
      <c r="F58" s="38"/>
      <c r="G58" s="17" t="str">
        <f t="shared" si="1"/>
        <v/>
      </c>
      <c r="H58" s="41"/>
    </row>
    <row r="59" spans="1:8" x14ac:dyDescent="0.6">
      <c r="A59" s="5"/>
      <c r="B59" s="50"/>
      <c r="C59" s="14"/>
      <c r="D59" s="37"/>
      <c r="E59" s="37"/>
      <c r="F59" s="38"/>
      <c r="G59" s="17" t="str">
        <f t="shared" si="1"/>
        <v/>
      </c>
      <c r="H59" s="49"/>
    </row>
    <row r="60" spans="1:8" x14ac:dyDescent="0.6">
      <c r="A60" s="5"/>
      <c r="B60" s="50"/>
      <c r="C60" s="14"/>
      <c r="D60" s="37"/>
      <c r="E60" s="37"/>
      <c r="F60" s="38"/>
      <c r="G60" s="17" t="str">
        <f t="shared" si="1"/>
        <v/>
      </c>
    </row>
    <row r="61" spans="1:8" x14ac:dyDescent="0.6">
      <c r="A61" s="5"/>
      <c r="B61" s="50"/>
      <c r="C61" s="14"/>
      <c r="D61" s="22"/>
      <c r="E61" s="22"/>
      <c r="F61" s="38"/>
      <c r="G61" s="17" t="str">
        <f t="shared" si="1"/>
        <v/>
      </c>
      <c r="H61" s="41"/>
    </row>
    <row r="62" spans="1:8" x14ac:dyDescent="0.6">
      <c r="A62" s="5"/>
      <c r="B62" s="50"/>
      <c r="C62" s="14"/>
      <c r="D62" s="22"/>
      <c r="E62" s="22"/>
      <c r="F62" s="38"/>
      <c r="G62" s="17" t="str">
        <f t="shared" si="1"/>
        <v/>
      </c>
      <c r="H62" s="41"/>
    </row>
    <row r="63" spans="1:8" x14ac:dyDescent="0.6">
      <c r="A63" s="5"/>
      <c r="B63" s="50"/>
      <c r="C63" s="14"/>
      <c r="D63" s="22"/>
      <c r="E63" s="22"/>
      <c r="F63" s="38"/>
      <c r="G63" s="17" t="str">
        <f t="shared" si="1"/>
        <v/>
      </c>
      <c r="H63" s="41"/>
    </row>
    <row r="64" spans="1:8" x14ac:dyDescent="0.6">
      <c r="A64" s="5"/>
      <c r="B64" s="50"/>
      <c r="C64" s="14"/>
      <c r="D64" s="22"/>
      <c r="E64" s="22"/>
      <c r="F64" s="38"/>
      <c r="G64" s="17" t="str">
        <f t="shared" si="1"/>
        <v/>
      </c>
      <c r="H64" s="41"/>
    </row>
    <row r="65" spans="1:8" x14ac:dyDescent="0.6">
      <c r="A65" s="5"/>
      <c r="B65" s="50"/>
      <c r="C65" s="14"/>
      <c r="D65" s="22"/>
      <c r="E65" s="22"/>
      <c r="F65" s="38"/>
      <c r="G65" s="17" t="str">
        <f t="shared" si="1"/>
        <v/>
      </c>
      <c r="H65" s="41"/>
    </row>
    <row r="66" spans="1:8" x14ac:dyDescent="0.6">
      <c r="A66" s="5"/>
      <c r="B66" s="50"/>
      <c r="C66" s="14"/>
      <c r="D66" s="22"/>
      <c r="E66" s="22"/>
      <c r="F66" s="38"/>
      <c r="G66" s="17" t="str">
        <f t="shared" si="1"/>
        <v/>
      </c>
      <c r="H66" s="41"/>
    </row>
    <row r="67" spans="1:8" x14ac:dyDescent="0.6">
      <c r="A67" s="5"/>
      <c r="B67" s="50"/>
      <c r="C67" s="14"/>
      <c r="D67" s="22"/>
      <c r="E67" s="22"/>
      <c r="F67" s="38"/>
      <c r="G67" s="17" t="str">
        <f t="shared" si="1"/>
        <v/>
      </c>
      <c r="H67" s="41"/>
    </row>
    <row r="68" spans="1:8" x14ac:dyDescent="0.6">
      <c r="A68" s="5"/>
      <c r="B68" s="50"/>
      <c r="C68" s="14"/>
      <c r="D68" s="22"/>
      <c r="E68" s="22"/>
      <c r="F68" s="38"/>
      <c r="G68" s="17" t="str">
        <f t="shared" si="1"/>
        <v/>
      </c>
      <c r="H68" s="41"/>
    </row>
    <row r="69" spans="1:8" x14ac:dyDescent="0.6">
      <c r="A69" s="5"/>
      <c r="B69" s="50"/>
      <c r="C69" s="14"/>
      <c r="D69" s="22"/>
      <c r="E69" s="22"/>
      <c r="F69" s="38"/>
      <c r="G69" s="17" t="str">
        <f t="shared" si="1"/>
        <v/>
      </c>
      <c r="H69" s="41"/>
    </row>
    <row r="70" spans="1:8" x14ac:dyDescent="0.6">
      <c r="A70" s="5"/>
      <c r="B70" s="50"/>
      <c r="C70" s="14"/>
      <c r="D70" s="22"/>
      <c r="E70" s="22"/>
      <c r="F70" s="38"/>
      <c r="G70" s="17"/>
      <c r="H70" s="41"/>
    </row>
    <row r="71" spans="1:8" x14ac:dyDescent="0.6">
      <c r="A71" s="5"/>
      <c r="B71" s="50"/>
      <c r="C71" s="14"/>
      <c r="D71" s="22"/>
      <c r="E71" s="22"/>
      <c r="F71" s="38"/>
      <c r="G71" s="17" t="str">
        <f>IF(D71="","",E71*F71)</f>
        <v/>
      </c>
      <c r="H71" s="41"/>
    </row>
    <row r="72" spans="1:8" x14ac:dyDescent="0.6">
      <c r="A72" s="5"/>
      <c r="B72" s="50"/>
      <c r="C72" s="14"/>
      <c r="D72" s="22"/>
      <c r="E72" s="22"/>
      <c r="F72" s="38"/>
      <c r="G72" s="17" t="str">
        <f>IF(D72="","",E72*F72)</f>
        <v/>
      </c>
      <c r="H72" s="41"/>
    </row>
    <row r="73" spans="1:8" x14ac:dyDescent="0.6">
      <c r="A73" s="5"/>
      <c r="B73" s="50"/>
      <c r="C73" s="14"/>
      <c r="D73" s="22"/>
      <c r="E73" s="22"/>
      <c r="F73" s="38"/>
      <c r="G73" s="17" t="str">
        <f>IF(D73="","",E73*F73)</f>
        <v/>
      </c>
      <c r="H73" s="41"/>
    </row>
    <row r="74" spans="1:8" x14ac:dyDescent="0.6">
      <c r="A74" s="5"/>
      <c r="B74" s="50"/>
      <c r="C74" s="14"/>
      <c r="D74" s="22"/>
      <c r="E74" s="22"/>
      <c r="F74" s="38"/>
      <c r="G74" s="17" t="str">
        <f>IF(D74="","",E74*F74)</f>
        <v/>
      </c>
      <c r="H74" s="41"/>
    </row>
    <row r="75" spans="1:8" s="28" customFormat="1" ht="24.75" customHeight="1" x14ac:dyDescent="0.6">
      <c r="B75" s="177" t="str">
        <f>$B$10</f>
        <v>C13.3</v>
      </c>
      <c r="C75" s="30" t="s">
        <v>173</v>
      </c>
      <c r="D75" s="31"/>
      <c r="E75" s="32"/>
      <c r="F75" s="31"/>
      <c r="G75" s="33">
        <f>SUM(G9:G74)</f>
        <v>0</v>
      </c>
      <c r="H75" s="34"/>
    </row>
  </sheetData>
  <mergeCells count="4">
    <mergeCell ref="E1:G1"/>
    <mergeCell ref="B5:F7"/>
    <mergeCell ref="G4:G7"/>
    <mergeCell ref="B4:F4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29"/>
  <dimension ref="B1:J193"/>
  <sheetViews>
    <sheetView view="pageBreakPreview" zoomScale="93" zoomScaleNormal="125" zoomScaleSheetLayoutView="93" zoomScalePageLayoutView="125" workbookViewId="0">
      <selection activeCell="L199" sqref="L199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9" width="6.86328125" style="1"/>
    <col min="10" max="10" width="6.86328125" style="1" customWidth="1"/>
    <col min="11" max="12" width="6.86328125" style="1"/>
    <col min="13" max="13" width="6.86328125" style="1" customWidth="1"/>
    <col min="14" max="16384" width="6.86328125" style="1"/>
  </cols>
  <sheetData>
    <row r="1" spans="2:10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10" x14ac:dyDescent="0.6">
      <c r="B2" s="101" t="str">
        <f>Client2</f>
        <v>Department of Transport</v>
      </c>
    </row>
    <row r="3" spans="2:10" x14ac:dyDescent="0.6">
      <c r="B3" s="82"/>
      <c r="C3" s="82"/>
      <c r="D3" s="83"/>
      <c r="E3" s="83"/>
      <c r="F3" s="84"/>
      <c r="G3" s="102"/>
    </row>
    <row r="4" spans="2:10" x14ac:dyDescent="0.6">
      <c r="B4" s="376" t="s">
        <v>8</v>
      </c>
      <c r="C4" s="377"/>
      <c r="D4" s="377"/>
      <c r="E4" s="377"/>
      <c r="F4" s="377"/>
      <c r="G4" s="373" t="str">
        <f>"CHAPTER "&amp;B10</f>
        <v>CHAPTER C13.4</v>
      </c>
      <c r="H4" s="6"/>
    </row>
    <row r="5" spans="2:10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10" ht="12.75" customHeight="1" x14ac:dyDescent="0.6">
      <c r="B6" s="369"/>
      <c r="C6" s="370"/>
      <c r="D6" s="370"/>
      <c r="E6" s="370"/>
      <c r="F6" s="370"/>
      <c r="G6" s="374"/>
      <c r="H6" s="8"/>
      <c r="J6" s="259"/>
    </row>
    <row r="7" spans="2:10" ht="7.5" customHeight="1" x14ac:dyDescent="0.6">
      <c r="B7" s="371"/>
      <c r="C7" s="372"/>
      <c r="D7" s="372"/>
      <c r="E7" s="372"/>
      <c r="F7" s="372"/>
      <c r="G7" s="375"/>
      <c r="H7" s="8"/>
    </row>
    <row r="8" spans="2:10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10" x14ac:dyDescent="0.6">
      <c r="B9" s="50"/>
      <c r="C9" s="14"/>
      <c r="D9" s="15"/>
      <c r="E9" s="15"/>
      <c r="F9" s="16"/>
      <c r="G9" s="17" t="str">
        <f t="shared" ref="G9:G50" si="0">IF(D9="","",E9*F9)</f>
        <v/>
      </c>
      <c r="H9" s="18"/>
    </row>
    <row r="10" spans="2:10" x14ac:dyDescent="0.6">
      <c r="B10" s="77" t="s">
        <v>3755</v>
      </c>
      <c r="C10" s="20" t="s">
        <v>3756</v>
      </c>
      <c r="D10" s="22"/>
      <c r="E10" s="22"/>
      <c r="F10" s="40"/>
      <c r="G10" s="17" t="str">
        <f t="shared" si="0"/>
        <v/>
      </c>
      <c r="H10" s="41"/>
    </row>
    <row r="11" spans="2:10" x14ac:dyDescent="0.6">
      <c r="B11" s="50"/>
      <c r="C11" s="14"/>
      <c r="D11" s="22"/>
      <c r="E11" s="22"/>
      <c r="F11" s="40"/>
      <c r="G11" s="17" t="str">
        <f t="shared" si="0"/>
        <v/>
      </c>
      <c r="H11" s="41"/>
    </row>
    <row r="12" spans="2:10" x14ac:dyDescent="0.6">
      <c r="B12" s="50" t="s">
        <v>3757</v>
      </c>
      <c r="C12" s="14" t="s">
        <v>3758</v>
      </c>
      <c r="D12" s="22"/>
      <c r="E12" s="22"/>
      <c r="F12" s="40"/>
      <c r="G12" s="17" t="str">
        <f t="shared" si="0"/>
        <v/>
      </c>
      <c r="H12" s="41"/>
    </row>
    <row r="13" spans="2:10" x14ac:dyDescent="0.6">
      <c r="B13" s="50"/>
      <c r="C13" s="14"/>
      <c r="D13" s="22"/>
      <c r="E13" s="22"/>
      <c r="F13" s="40"/>
      <c r="G13" s="17" t="str">
        <f t="shared" si="0"/>
        <v/>
      </c>
      <c r="H13" s="41"/>
    </row>
    <row r="14" spans="2:10" x14ac:dyDescent="0.6">
      <c r="B14" s="50" t="s">
        <v>3759</v>
      </c>
      <c r="C14" s="14" t="s">
        <v>3760</v>
      </c>
      <c r="D14" s="22"/>
      <c r="E14" s="23"/>
      <c r="F14" s="24"/>
      <c r="G14" s="17" t="str">
        <f t="shared" si="0"/>
        <v/>
      </c>
      <c r="H14" s="42"/>
    </row>
    <row r="15" spans="2:10" x14ac:dyDescent="0.6">
      <c r="B15" s="50"/>
      <c r="C15" s="14"/>
      <c r="D15" s="22"/>
      <c r="E15" s="23"/>
      <c r="F15" s="24"/>
      <c r="G15" s="17" t="str">
        <f t="shared" si="0"/>
        <v/>
      </c>
      <c r="H15" s="42"/>
    </row>
    <row r="16" spans="2:10" ht="15.5" x14ac:dyDescent="0.6">
      <c r="B16" s="50" t="s">
        <v>109</v>
      </c>
      <c r="C16" s="14" t="s">
        <v>3761</v>
      </c>
      <c r="D16" s="22" t="s">
        <v>49</v>
      </c>
      <c r="E16" s="258">
        <v>186</v>
      </c>
      <c r="F16" s="24"/>
      <c r="G16" s="17">
        <f t="shared" si="0"/>
        <v>0</v>
      </c>
      <c r="H16" s="42"/>
    </row>
    <row r="17" spans="2:8" x14ac:dyDescent="0.6">
      <c r="B17" s="50"/>
      <c r="C17" s="14"/>
      <c r="D17" s="22"/>
      <c r="E17" s="23"/>
      <c r="F17" s="24"/>
      <c r="G17" s="17" t="str">
        <f t="shared" si="0"/>
        <v/>
      </c>
      <c r="H17" s="42"/>
    </row>
    <row r="18" spans="2:8" ht="15.5" x14ac:dyDescent="0.6">
      <c r="B18" s="50" t="s">
        <v>112</v>
      </c>
      <c r="C18" s="14" t="s">
        <v>3762</v>
      </c>
      <c r="D18" s="22" t="s">
        <v>49</v>
      </c>
      <c r="E18" s="258">
        <v>110</v>
      </c>
      <c r="F18" s="24"/>
      <c r="G18" s="17">
        <f t="shared" si="0"/>
        <v>0</v>
      </c>
      <c r="H18" s="41"/>
    </row>
    <row r="19" spans="2:8" x14ac:dyDescent="0.6">
      <c r="B19" s="50"/>
      <c r="C19" s="14"/>
      <c r="D19" s="22"/>
      <c r="E19" s="23"/>
      <c r="F19" s="43"/>
      <c r="G19" s="17" t="str">
        <f t="shared" si="0"/>
        <v/>
      </c>
      <c r="H19" s="41"/>
    </row>
    <row r="20" spans="2:8" hidden="1" x14ac:dyDescent="0.6">
      <c r="B20" s="50" t="s">
        <v>3763</v>
      </c>
      <c r="C20" s="14" t="s">
        <v>3764</v>
      </c>
      <c r="D20" s="22"/>
      <c r="E20" s="23"/>
      <c r="F20" s="45"/>
      <c r="G20" s="17" t="str">
        <f t="shared" si="0"/>
        <v/>
      </c>
    </row>
    <row r="21" spans="2:8" hidden="1" x14ac:dyDescent="0.6">
      <c r="B21" s="50"/>
      <c r="C21" s="1"/>
      <c r="D21" s="22"/>
      <c r="E21" s="23"/>
      <c r="F21" s="45"/>
      <c r="G21" s="17" t="str">
        <f t="shared" si="0"/>
        <v/>
      </c>
    </row>
    <row r="22" spans="2:8" ht="65" hidden="1" x14ac:dyDescent="0.6">
      <c r="B22" s="50" t="s">
        <v>109</v>
      </c>
      <c r="C22" s="14" t="s">
        <v>3765</v>
      </c>
      <c r="D22" s="22" t="s">
        <v>49</v>
      </c>
      <c r="E22" s="23"/>
      <c r="F22" s="38"/>
      <c r="G22" s="17">
        <f t="shared" si="0"/>
        <v>0</v>
      </c>
    </row>
    <row r="23" spans="2:8" hidden="1" x14ac:dyDescent="0.6">
      <c r="B23" s="50"/>
      <c r="C23" s="14"/>
      <c r="D23" s="22"/>
      <c r="E23" s="23"/>
      <c r="F23" s="45"/>
      <c r="G23" s="17" t="str">
        <f t="shared" si="0"/>
        <v/>
      </c>
    </row>
    <row r="24" spans="2:8" ht="15.5" hidden="1" x14ac:dyDescent="0.6">
      <c r="B24" s="50" t="s">
        <v>112</v>
      </c>
      <c r="C24" s="14" t="s">
        <v>3766</v>
      </c>
      <c r="D24" s="22" t="s">
        <v>49</v>
      </c>
      <c r="E24" s="23"/>
      <c r="F24" s="43"/>
      <c r="G24" s="17">
        <f t="shared" si="0"/>
        <v>0</v>
      </c>
    </row>
    <row r="25" spans="2:8" hidden="1" x14ac:dyDescent="0.6">
      <c r="B25" s="50"/>
      <c r="C25" s="14"/>
      <c r="D25" s="22"/>
      <c r="E25" s="23"/>
      <c r="F25" s="45"/>
      <c r="G25" s="17" t="str">
        <f t="shared" si="0"/>
        <v/>
      </c>
    </row>
    <row r="26" spans="2:8" hidden="1" x14ac:dyDescent="0.6">
      <c r="B26" s="50" t="s">
        <v>3767</v>
      </c>
      <c r="C26" s="14" t="s">
        <v>3768</v>
      </c>
      <c r="D26" s="22"/>
      <c r="E26" s="23"/>
      <c r="F26" s="38"/>
      <c r="G26" s="17" t="str">
        <f t="shared" si="0"/>
        <v/>
      </c>
      <c r="H26" s="42"/>
    </row>
    <row r="27" spans="2:8" hidden="1" x14ac:dyDescent="0.6">
      <c r="B27" s="50"/>
      <c r="C27" s="14"/>
      <c r="D27" s="22"/>
      <c r="E27" s="26"/>
      <c r="F27" s="27"/>
      <c r="G27" s="17" t="str">
        <f t="shared" si="0"/>
        <v/>
      </c>
      <c r="H27" s="18"/>
    </row>
    <row r="28" spans="2:8" s="36" customFormat="1" ht="52" hidden="1" x14ac:dyDescent="0.6">
      <c r="B28" s="50" t="s">
        <v>109</v>
      </c>
      <c r="C28" s="14" t="s">
        <v>3769</v>
      </c>
      <c r="D28" s="22" t="s">
        <v>49</v>
      </c>
      <c r="E28" s="26"/>
      <c r="F28" s="27"/>
      <c r="G28" s="17">
        <f t="shared" si="0"/>
        <v>0</v>
      </c>
      <c r="H28" s="18"/>
    </row>
    <row r="29" spans="2:8" hidden="1" x14ac:dyDescent="0.6">
      <c r="B29" s="50"/>
      <c r="C29" s="14"/>
      <c r="D29" s="22"/>
      <c r="E29" s="23"/>
      <c r="F29" s="38"/>
      <c r="G29" s="17" t="str">
        <f t="shared" si="0"/>
        <v/>
      </c>
      <c r="H29" s="42"/>
    </row>
    <row r="30" spans="2:8" ht="15.5" hidden="1" x14ac:dyDescent="0.6">
      <c r="B30" s="50" t="s">
        <v>112</v>
      </c>
      <c r="C30" s="14" t="s">
        <v>3770</v>
      </c>
      <c r="D30" s="22" t="s">
        <v>49</v>
      </c>
      <c r="E30" s="23"/>
      <c r="F30" s="38"/>
      <c r="G30" s="17">
        <f t="shared" si="0"/>
        <v>0</v>
      </c>
      <c r="H30" s="42"/>
    </row>
    <row r="31" spans="2:8" hidden="1" x14ac:dyDescent="0.6">
      <c r="B31" s="50"/>
      <c r="C31" s="14"/>
      <c r="D31" s="22"/>
      <c r="E31" s="23"/>
      <c r="F31" s="47"/>
      <c r="G31" s="17" t="str">
        <f t="shared" si="0"/>
        <v/>
      </c>
      <c r="H31" s="41"/>
    </row>
    <row r="32" spans="2:8" ht="26" hidden="1" x14ac:dyDescent="0.6">
      <c r="B32" s="50" t="s">
        <v>3771</v>
      </c>
      <c r="C32" s="14" t="s">
        <v>3772</v>
      </c>
      <c r="D32" s="22"/>
      <c r="E32" s="23"/>
      <c r="F32" s="47"/>
      <c r="G32" s="17" t="str">
        <f t="shared" si="0"/>
        <v/>
      </c>
      <c r="H32" s="41"/>
    </row>
    <row r="33" spans="2:8" hidden="1" x14ac:dyDescent="0.6">
      <c r="B33" s="50"/>
      <c r="C33" s="14"/>
      <c r="D33" s="22"/>
      <c r="E33" s="23"/>
      <c r="F33" s="43"/>
      <c r="G33" s="17" t="str">
        <f t="shared" si="0"/>
        <v/>
      </c>
      <c r="H33" s="41"/>
    </row>
    <row r="34" spans="2:8" ht="15.5" hidden="1" x14ac:dyDescent="0.6">
      <c r="B34" s="50" t="s">
        <v>3773</v>
      </c>
      <c r="C34" s="14" t="s">
        <v>3774</v>
      </c>
      <c r="D34" s="22" t="s">
        <v>49</v>
      </c>
      <c r="E34" s="23"/>
      <c r="F34" s="43"/>
      <c r="G34" s="17">
        <f t="shared" si="0"/>
        <v>0</v>
      </c>
      <c r="H34" s="41"/>
    </row>
    <row r="35" spans="2:8" hidden="1" x14ac:dyDescent="0.6">
      <c r="B35" s="50"/>
      <c r="C35" s="14"/>
      <c r="D35" s="22"/>
      <c r="E35" s="22"/>
      <c r="F35" s="40"/>
      <c r="G35" s="17" t="str">
        <f t="shared" si="0"/>
        <v/>
      </c>
      <c r="H35" s="41"/>
    </row>
    <row r="36" spans="2:8" ht="15.5" hidden="1" x14ac:dyDescent="0.6">
      <c r="B36" s="50" t="s">
        <v>3775</v>
      </c>
      <c r="C36" s="14" t="s">
        <v>3776</v>
      </c>
      <c r="D36" s="22" t="s">
        <v>49</v>
      </c>
      <c r="E36" s="22"/>
      <c r="F36" s="40"/>
      <c r="G36" s="17">
        <f t="shared" si="0"/>
        <v>0</v>
      </c>
      <c r="H36" s="41"/>
    </row>
    <row r="37" spans="2:8" hidden="1" x14ac:dyDescent="0.6">
      <c r="B37" s="50"/>
      <c r="C37" s="14"/>
      <c r="D37" s="22"/>
      <c r="E37" s="22"/>
      <c r="F37" s="38"/>
      <c r="G37" s="17" t="str">
        <f t="shared" si="0"/>
        <v/>
      </c>
      <c r="H37" s="41"/>
    </row>
    <row r="38" spans="2:8" ht="39" hidden="1" x14ac:dyDescent="0.6">
      <c r="B38" s="50" t="s">
        <v>3777</v>
      </c>
      <c r="C38" s="14" t="s">
        <v>3778</v>
      </c>
      <c r="D38" s="22"/>
      <c r="E38" s="22"/>
      <c r="F38" s="38"/>
      <c r="G38" s="17" t="str">
        <f t="shared" si="0"/>
        <v/>
      </c>
      <c r="H38" s="41"/>
    </row>
    <row r="39" spans="2:8" hidden="1" x14ac:dyDescent="0.6">
      <c r="B39" s="50"/>
      <c r="C39" s="14"/>
      <c r="D39" s="22"/>
      <c r="E39" s="22"/>
      <c r="F39" s="38"/>
      <c r="G39" s="17" t="str">
        <f t="shared" si="0"/>
        <v/>
      </c>
      <c r="H39" s="41"/>
    </row>
    <row r="40" spans="2:8" hidden="1" x14ac:dyDescent="0.6">
      <c r="B40" s="50" t="s">
        <v>3779</v>
      </c>
      <c r="C40" s="14" t="s">
        <v>3760</v>
      </c>
      <c r="D40" s="22"/>
      <c r="E40" s="22"/>
      <c r="F40" s="38"/>
      <c r="G40" s="17" t="str">
        <f t="shared" si="0"/>
        <v/>
      </c>
      <c r="H40" s="41"/>
    </row>
    <row r="41" spans="2:8" hidden="1" x14ac:dyDescent="0.6">
      <c r="B41" s="50"/>
      <c r="C41" s="14"/>
      <c r="D41" s="22"/>
      <c r="E41" s="22"/>
      <c r="F41" s="38"/>
      <c r="G41" s="17" t="str">
        <f t="shared" si="0"/>
        <v/>
      </c>
      <c r="H41" s="41"/>
    </row>
    <row r="42" spans="2:8" ht="52" hidden="1" x14ac:dyDescent="0.6">
      <c r="B42" s="50" t="s">
        <v>109</v>
      </c>
      <c r="C42" s="14" t="s">
        <v>3780</v>
      </c>
      <c r="D42" s="22" t="s">
        <v>49</v>
      </c>
      <c r="E42" s="22"/>
      <c r="F42" s="38"/>
      <c r="G42" s="17">
        <f t="shared" si="0"/>
        <v>0</v>
      </c>
      <c r="H42" s="41"/>
    </row>
    <row r="43" spans="2:8" hidden="1" x14ac:dyDescent="0.6">
      <c r="B43" s="50"/>
      <c r="C43" s="14"/>
      <c r="D43" s="22"/>
      <c r="E43" s="22"/>
      <c r="F43" s="38"/>
      <c r="G43" s="17" t="str">
        <f t="shared" si="0"/>
        <v/>
      </c>
      <c r="H43" s="41"/>
    </row>
    <row r="44" spans="2:8" ht="15.5" hidden="1" x14ac:dyDescent="0.6">
      <c r="B44" s="50" t="s">
        <v>112</v>
      </c>
      <c r="C44" s="14" t="s">
        <v>3781</v>
      </c>
      <c r="D44" s="22" t="s">
        <v>49</v>
      </c>
      <c r="E44" s="22"/>
      <c r="F44" s="38"/>
      <c r="G44" s="17">
        <f t="shared" si="0"/>
        <v>0</v>
      </c>
      <c r="H44" s="41"/>
    </row>
    <row r="45" spans="2:8" hidden="1" x14ac:dyDescent="0.6">
      <c r="B45" s="50"/>
      <c r="C45" s="14"/>
      <c r="D45" s="22"/>
      <c r="E45" s="22"/>
      <c r="F45" s="48"/>
      <c r="G45" s="17" t="str">
        <f t="shared" si="0"/>
        <v/>
      </c>
      <c r="H45" s="41"/>
    </row>
    <row r="46" spans="2:8" hidden="1" x14ac:dyDescent="0.6">
      <c r="B46" s="50" t="s">
        <v>3782</v>
      </c>
      <c r="C46" s="14" t="s">
        <v>3764</v>
      </c>
      <c r="D46" s="22"/>
      <c r="E46" s="22"/>
      <c r="F46" s="48"/>
      <c r="G46" s="17" t="str">
        <f t="shared" si="0"/>
        <v/>
      </c>
      <c r="H46" s="41"/>
    </row>
    <row r="47" spans="2:8" hidden="1" x14ac:dyDescent="0.6">
      <c r="B47" s="50"/>
      <c r="C47" s="14"/>
      <c r="D47" s="22"/>
      <c r="E47" s="22"/>
      <c r="F47" s="38"/>
      <c r="G47" s="17" t="str">
        <f t="shared" si="0"/>
        <v/>
      </c>
      <c r="H47" s="41"/>
    </row>
    <row r="48" spans="2:8" ht="65" hidden="1" x14ac:dyDescent="0.6">
      <c r="B48" s="50" t="s">
        <v>109</v>
      </c>
      <c r="C48" s="14" t="s">
        <v>3765</v>
      </c>
      <c r="D48" s="22" t="s">
        <v>49</v>
      </c>
      <c r="E48" s="22"/>
      <c r="F48" s="38"/>
      <c r="G48" s="17">
        <f t="shared" si="0"/>
        <v>0</v>
      </c>
      <c r="H48" s="41"/>
    </row>
    <row r="49" spans="2:8" hidden="1" x14ac:dyDescent="0.6">
      <c r="B49" s="50"/>
      <c r="C49" s="14"/>
      <c r="D49" s="22"/>
      <c r="E49" s="22"/>
      <c r="F49" s="38"/>
      <c r="G49" s="17" t="str">
        <f t="shared" si="0"/>
        <v/>
      </c>
      <c r="H49" s="41"/>
    </row>
    <row r="50" spans="2:8" ht="15.5" hidden="1" x14ac:dyDescent="0.6">
      <c r="B50" s="50" t="s">
        <v>112</v>
      </c>
      <c r="C50" s="14" t="s">
        <v>3781</v>
      </c>
      <c r="D50" s="22" t="s">
        <v>49</v>
      </c>
      <c r="E50" s="22"/>
      <c r="F50" s="38"/>
      <c r="G50" s="17">
        <f t="shared" si="0"/>
        <v>0</v>
      </c>
      <c r="H50" s="41"/>
    </row>
    <row r="51" spans="2:8" hidden="1" x14ac:dyDescent="0.6">
      <c r="B51" s="50"/>
      <c r="C51" s="14"/>
      <c r="D51" s="22"/>
      <c r="E51" s="22"/>
      <c r="F51" s="38"/>
      <c r="G51" s="17"/>
      <c r="H51" s="41"/>
    </row>
    <row r="52" spans="2:8" hidden="1" x14ac:dyDescent="0.6">
      <c r="B52" s="50"/>
      <c r="C52" s="14"/>
      <c r="D52" s="22"/>
      <c r="E52" s="22"/>
      <c r="F52" s="38"/>
      <c r="G52" s="17"/>
      <c r="H52" s="41"/>
    </row>
    <row r="53" spans="2:8" hidden="1" x14ac:dyDescent="0.6">
      <c r="B53" s="50"/>
      <c r="C53" s="14"/>
      <c r="D53" s="22"/>
      <c r="E53" s="22"/>
      <c r="F53" s="38"/>
      <c r="G53" s="17"/>
      <c r="H53" s="41"/>
    </row>
    <row r="54" spans="2:8" hidden="1" x14ac:dyDescent="0.6">
      <c r="B54" s="50"/>
      <c r="C54" s="14"/>
      <c r="D54" s="22"/>
      <c r="E54" s="22"/>
      <c r="F54" s="38"/>
      <c r="G54" s="17"/>
      <c r="H54" s="41"/>
    </row>
    <row r="55" spans="2:8" hidden="1" x14ac:dyDescent="0.6">
      <c r="B55" s="50"/>
      <c r="C55" s="14"/>
      <c r="D55" s="22"/>
      <c r="E55" s="22"/>
      <c r="F55" s="38"/>
      <c r="G55" s="17" t="str">
        <f>IF(D55="","",E55*F55)</f>
        <v/>
      </c>
      <c r="H55" s="41"/>
    </row>
    <row r="56" spans="2:8" x14ac:dyDescent="0.6">
      <c r="B56" s="50"/>
      <c r="C56" s="14"/>
      <c r="D56" s="22"/>
      <c r="E56" s="22"/>
      <c r="F56" s="38"/>
      <c r="G56" s="17"/>
      <c r="H56" s="41"/>
    </row>
    <row r="57" spans="2:8" s="28" customFormat="1" ht="19.5" customHeight="1" x14ac:dyDescent="0.6">
      <c r="B57" s="154" t="str">
        <f>$B$10</f>
        <v>C13.4</v>
      </c>
      <c r="C57" s="30" t="s">
        <v>78</v>
      </c>
      <c r="D57" s="31"/>
      <c r="E57" s="32"/>
      <c r="F57" s="31"/>
      <c r="G57" s="33">
        <f>SUM(G9:G56)</f>
        <v>0</v>
      </c>
      <c r="H57" s="34"/>
    </row>
    <row r="58" spans="2:8" x14ac:dyDescent="0.6">
      <c r="B58" s="367" t="str">
        <f>Client1</f>
        <v>Province of KwaZulu-Natal</v>
      </c>
      <c r="C58" s="367"/>
      <c r="D58" s="367"/>
      <c r="E58" s="365" t="str">
        <f>"Contract No. "&amp;ContractNo</f>
        <v>Contract No. ZNB00904/00000/00/HOD/INF/21/T</v>
      </c>
      <c r="F58" s="365"/>
      <c r="G58" s="365"/>
    </row>
    <row r="59" spans="2:8" x14ac:dyDescent="0.6">
      <c r="B59" s="367" t="str">
        <f>Client2</f>
        <v>Department of Transport</v>
      </c>
      <c r="C59" s="367"/>
      <c r="D59" s="367"/>
      <c r="E59" s="365"/>
      <c r="F59" s="365"/>
      <c r="G59" s="365"/>
    </row>
    <row r="60" spans="2:8" x14ac:dyDescent="0.6">
      <c r="B60" s="368"/>
      <c r="C60" s="368"/>
      <c r="D60" s="368"/>
      <c r="E60" s="366"/>
      <c r="F60" s="366"/>
      <c r="G60" s="366"/>
    </row>
    <row r="61" spans="2:8" x14ac:dyDescent="0.6">
      <c r="B61" s="376" t="s">
        <v>8</v>
      </c>
      <c r="C61" s="377"/>
      <c r="D61" s="377"/>
      <c r="E61" s="377"/>
      <c r="F61" s="377"/>
      <c r="G61" s="378" t="str">
        <f>$G$4</f>
        <v>CHAPTER C13.4</v>
      </c>
      <c r="H61" s="6"/>
    </row>
    <row r="62" spans="2:8" x14ac:dyDescent="0.6">
      <c r="B62" s="369" t="str">
        <f>ContractDescription</f>
        <v>THE CONSTRUCTION OF THE LOVU RIVER PEDESTRIAN BRIDGE NO.3383 IN THE DURBAN REGION</v>
      </c>
      <c r="C62" s="370"/>
      <c r="D62" s="370"/>
      <c r="E62" s="370"/>
      <c r="F62" s="370"/>
      <c r="G62" s="365"/>
      <c r="H62" s="8"/>
    </row>
    <row r="63" spans="2:8" x14ac:dyDescent="0.6">
      <c r="B63" s="369"/>
      <c r="C63" s="370"/>
      <c r="D63" s="370"/>
      <c r="E63" s="370"/>
      <c r="F63" s="370"/>
      <c r="G63" s="365"/>
      <c r="H63" s="8"/>
    </row>
    <row r="64" spans="2:8" x14ac:dyDescent="0.6">
      <c r="B64" s="371"/>
      <c r="C64" s="372"/>
      <c r="D64" s="372"/>
      <c r="E64" s="372"/>
      <c r="F64" s="372"/>
      <c r="G64" s="366"/>
      <c r="H64" s="8"/>
    </row>
    <row r="65" spans="2:8" s="9" customFormat="1" ht="24.95" customHeight="1" x14ac:dyDescent="0.6">
      <c r="B65" s="79" t="s">
        <v>9</v>
      </c>
      <c r="C65" s="11" t="s">
        <v>10</v>
      </c>
      <c r="D65" s="11" t="s">
        <v>11</v>
      </c>
      <c r="E65" s="11" t="s">
        <v>12</v>
      </c>
      <c r="F65" s="11" t="s">
        <v>13</v>
      </c>
      <c r="G65" s="11" t="s">
        <v>14</v>
      </c>
      <c r="H65" s="12"/>
    </row>
    <row r="66" spans="2:8" s="28" customFormat="1" ht="19.5" customHeight="1" x14ac:dyDescent="0.6">
      <c r="B66" s="85"/>
      <c r="C66" s="30" t="s">
        <v>79</v>
      </c>
      <c r="D66" s="31"/>
      <c r="E66" s="32"/>
      <c r="F66" s="31"/>
      <c r="G66" s="33">
        <f>G57</f>
        <v>0</v>
      </c>
      <c r="H66" s="34"/>
    </row>
    <row r="67" spans="2:8" x14ac:dyDescent="0.6">
      <c r="B67" s="50"/>
      <c r="C67" s="14"/>
      <c r="D67" s="22"/>
      <c r="E67" s="22"/>
      <c r="F67" s="38"/>
      <c r="G67" s="17"/>
      <c r="H67" s="41"/>
    </row>
    <row r="68" spans="2:8" hidden="1" x14ac:dyDescent="0.6">
      <c r="B68" s="50" t="s">
        <v>3783</v>
      </c>
      <c r="C68" s="14" t="s">
        <v>3768</v>
      </c>
      <c r="D68" s="22"/>
      <c r="E68" s="22"/>
      <c r="F68" s="38"/>
      <c r="G68" s="17" t="str">
        <f t="shared" ref="G68:G112" si="1">IF(D68="","",E68*F68)</f>
        <v/>
      </c>
      <c r="H68" s="41"/>
    </row>
    <row r="69" spans="2:8" hidden="1" x14ac:dyDescent="0.6">
      <c r="B69" s="50"/>
      <c r="C69" s="14"/>
      <c r="D69" s="22"/>
      <c r="E69" s="22"/>
      <c r="F69" s="38"/>
      <c r="G69" s="17" t="str">
        <f t="shared" si="1"/>
        <v/>
      </c>
      <c r="H69" s="41"/>
    </row>
    <row r="70" spans="2:8" ht="52" hidden="1" x14ac:dyDescent="0.6">
      <c r="B70" s="50" t="s">
        <v>109</v>
      </c>
      <c r="C70" s="14" t="s">
        <v>3769</v>
      </c>
      <c r="D70" s="22" t="s">
        <v>49</v>
      </c>
      <c r="E70" s="22"/>
      <c r="F70" s="38"/>
      <c r="G70" s="17">
        <f t="shared" si="1"/>
        <v>0</v>
      </c>
      <c r="H70" s="41"/>
    </row>
    <row r="71" spans="2:8" hidden="1" x14ac:dyDescent="0.6">
      <c r="B71" s="50"/>
      <c r="C71" s="14"/>
      <c r="D71" s="37"/>
      <c r="E71" s="37"/>
      <c r="F71" s="38"/>
      <c r="G71" s="17" t="str">
        <f t="shared" si="1"/>
        <v/>
      </c>
    </row>
    <row r="72" spans="2:8" ht="15.5" hidden="1" x14ac:dyDescent="0.6">
      <c r="B72" s="50" t="s">
        <v>112</v>
      </c>
      <c r="C72" s="14" t="s">
        <v>3781</v>
      </c>
      <c r="D72" s="22" t="s">
        <v>49</v>
      </c>
      <c r="E72" s="22"/>
      <c r="F72" s="38"/>
      <c r="G72" s="17">
        <f t="shared" si="1"/>
        <v>0</v>
      </c>
      <c r="H72" s="41"/>
    </row>
    <row r="73" spans="2:8" hidden="1" x14ac:dyDescent="0.6">
      <c r="B73" s="50"/>
      <c r="C73" s="14"/>
      <c r="D73" s="37"/>
      <c r="E73" s="37"/>
      <c r="F73" s="38"/>
      <c r="G73" s="17" t="str">
        <f t="shared" si="1"/>
        <v/>
      </c>
      <c r="H73" s="49"/>
    </row>
    <row r="74" spans="2:8" ht="39" hidden="1" x14ac:dyDescent="0.6">
      <c r="B74" s="50" t="s">
        <v>3784</v>
      </c>
      <c r="C74" s="14" t="s">
        <v>3785</v>
      </c>
      <c r="D74" s="37"/>
      <c r="E74" s="37"/>
      <c r="F74" s="38"/>
      <c r="G74" s="17" t="str">
        <f t="shared" si="1"/>
        <v/>
      </c>
    </row>
    <row r="75" spans="2:8" hidden="1" x14ac:dyDescent="0.6">
      <c r="B75" s="50"/>
      <c r="C75" s="14"/>
      <c r="D75" s="22"/>
      <c r="E75" s="22"/>
      <c r="F75" s="38"/>
      <c r="G75" s="17" t="str">
        <f t="shared" si="1"/>
        <v/>
      </c>
      <c r="H75" s="41"/>
    </row>
    <row r="76" spans="2:8" ht="26" hidden="1" x14ac:dyDescent="0.6">
      <c r="B76" s="50" t="s">
        <v>3786</v>
      </c>
      <c r="C76" s="14" t="s">
        <v>3787</v>
      </c>
      <c r="D76" s="22" t="s">
        <v>49</v>
      </c>
      <c r="E76" s="22"/>
      <c r="F76" s="38"/>
      <c r="G76" s="17">
        <f t="shared" si="1"/>
        <v>0</v>
      </c>
      <c r="H76" s="41"/>
    </row>
    <row r="77" spans="2:8" hidden="1" x14ac:dyDescent="0.6">
      <c r="B77" s="50"/>
      <c r="C77" s="14"/>
      <c r="D77" s="22"/>
      <c r="E77" s="22"/>
      <c r="F77" s="38"/>
      <c r="G77" s="17" t="str">
        <f t="shared" si="1"/>
        <v/>
      </c>
      <c r="H77" s="41"/>
    </row>
    <row r="78" spans="2:8" ht="26" hidden="1" x14ac:dyDescent="0.6">
      <c r="B78" s="50" t="s">
        <v>3788</v>
      </c>
      <c r="C78" s="14" t="s">
        <v>3789</v>
      </c>
      <c r="D78" s="22"/>
      <c r="E78" s="22"/>
      <c r="F78" s="38"/>
      <c r="G78" s="17" t="str">
        <f t="shared" si="1"/>
        <v/>
      </c>
      <c r="H78" s="41"/>
    </row>
    <row r="79" spans="2:8" hidden="1" x14ac:dyDescent="0.6">
      <c r="B79" s="50"/>
      <c r="C79" s="14"/>
      <c r="D79" s="22"/>
      <c r="E79" s="22"/>
      <c r="F79" s="38"/>
      <c r="G79" s="17" t="str">
        <f t="shared" si="1"/>
        <v/>
      </c>
      <c r="H79" s="41"/>
    </row>
    <row r="80" spans="2:8" ht="26" hidden="1" x14ac:dyDescent="0.6">
      <c r="B80" s="50" t="s">
        <v>3790</v>
      </c>
      <c r="C80" s="14" t="s">
        <v>3791</v>
      </c>
      <c r="D80" s="22" t="s">
        <v>172</v>
      </c>
      <c r="E80" s="22"/>
      <c r="F80" s="38"/>
      <c r="G80" s="17">
        <f t="shared" si="1"/>
        <v>0</v>
      </c>
      <c r="H80" s="41"/>
    </row>
    <row r="81" spans="2:8" hidden="1" x14ac:dyDescent="0.6">
      <c r="B81" s="50"/>
      <c r="C81" s="14"/>
      <c r="D81" s="22"/>
      <c r="E81" s="22"/>
      <c r="F81" s="38"/>
      <c r="G81" s="17" t="str">
        <f t="shared" si="1"/>
        <v/>
      </c>
      <c r="H81" s="41"/>
    </row>
    <row r="82" spans="2:8" ht="26" hidden="1" x14ac:dyDescent="0.6">
      <c r="B82" s="50" t="s">
        <v>3792</v>
      </c>
      <c r="C82" s="14" t="s">
        <v>3793</v>
      </c>
      <c r="D82" s="22" t="s">
        <v>172</v>
      </c>
      <c r="E82" s="22"/>
      <c r="F82" s="38"/>
      <c r="G82" s="17">
        <f t="shared" si="1"/>
        <v>0</v>
      </c>
      <c r="H82" s="41"/>
    </row>
    <row r="83" spans="2:8" hidden="1" x14ac:dyDescent="0.6">
      <c r="B83" s="50"/>
      <c r="C83" s="14"/>
      <c r="D83" s="22"/>
      <c r="E83" s="22"/>
      <c r="F83" s="38"/>
      <c r="G83" s="17" t="str">
        <f t="shared" si="1"/>
        <v/>
      </c>
      <c r="H83" s="41"/>
    </row>
    <row r="84" spans="2:8" ht="27.75" hidden="1" customHeight="1" x14ac:dyDescent="0.6">
      <c r="B84" s="50" t="s">
        <v>3794</v>
      </c>
      <c r="C84" s="14" t="s">
        <v>3795</v>
      </c>
      <c r="D84" s="22"/>
      <c r="E84" s="22"/>
      <c r="F84" s="38"/>
      <c r="G84" s="17" t="str">
        <f t="shared" si="1"/>
        <v/>
      </c>
      <c r="H84" s="41"/>
    </row>
    <row r="85" spans="2:8" hidden="1" x14ac:dyDescent="0.6">
      <c r="B85" s="50"/>
      <c r="C85" s="14"/>
      <c r="D85" s="22"/>
      <c r="E85" s="22"/>
      <c r="F85" s="38"/>
      <c r="G85" s="17" t="str">
        <f t="shared" si="1"/>
        <v/>
      </c>
      <c r="H85" s="41"/>
    </row>
    <row r="86" spans="2:8" ht="26" hidden="1" x14ac:dyDescent="0.6">
      <c r="B86" s="50" t="s">
        <v>3796</v>
      </c>
      <c r="C86" s="14" t="s">
        <v>3797</v>
      </c>
      <c r="D86" s="22" t="s">
        <v>172</v>
      </c>
      <c r="E86" s="22"/>
      <c r="F86" s="38"/>
      <c r="G86" s="17">
        <f t="shared" si="1"/>
        <v>0</v>
      </c>
      <c r="H86" s="41"/>
    </row>
    <row r="87" spans="2:8" hidden="1" x14ac:dyDescent="0.6">
      <c r="B87" s="50"/>
      <c r="C87" s="14"/>
      <c r="D87" s="22"/>
      <c r="E87" s="22"/>
      <c r="F87" s="38"/>
      <c r="G87" s="17" t="str">
        <f t="shared" si="1"/>
        <v/>
      </c>
      <c r="H87" s="41"/>
    </row>
    <row r="88" spans="2:8" hidden="1" x14ac:dyDescent="0.6">
      <c r="B88" s="50" t="s">
        <v>3798</v>
      </c>
      <c r="C88" s="14" t="s">
        <v>3799</v>
      </c>
      <c r="D88" s="22"/>
      <c r="E88" s="22"/>
      <c r="F88" s="38"/>
      <c r="G88" s="17" t="str">
        <f t="shared" si="1"/>
        <v/>
      </c>
      <c r="H88" s="41"/>
    </row>
    <row r="89" spans="2:8" hidden="1" x14ac:dyDescent="0.6">
      <c r="B89" s="50"/>
      <c r="C89" s="14"/>
      <c r="D89" s="22"/>
      <c r="E89" s="22"/>
      <c r="F89" s="38"/>
      <c r="G89" s="17" t="str">
        <f t="shared" si="1"/>
        <v/>
      </c>
      <c r="H89" s="41"/>
    </row>
    <row r="90" spans="2:8" hidden="1" x14ac:dyDescent="0.6">
      <c r="B90" s="50" t="s">
        <v>3800</v>
      </c>
      <c r="C90" s="14" t="s">
        <v>3801</v>
      </c>
      <c r="D90" s="22"/>
      <c r="E90" s="22"/>
      <c r="F90" s="38"/>
      <c r="G90" s="17" t="str">
        <f t="shared" si="1"/>
        <v/>
      </c>
      <c r="H90" s="41"/>
    </row>
    <row r="91" spans="2:8" hidden="1" x14ac:dyDescent="0.6">
      <c r="B91" s="50"/>
      <c r="C91" s="14"/>
      <c r="D91" s="22"/>
      <c r="E91" s="22"/>
      <c r="F91" s="38"/>
      <c r="G91" s="17" t="str">
        <f t="shared" si="1"/>
        <v/>
      </c>
      <c r="H91" s="41"/>
    </row>
    <row r="92" spans="2:8" ht="26" hidden="1" x14ac:dyDescent="0.6">
      <c r="B92" s="50" t="s">
        <v>109</v>
      </c>
      <c r="C92" s="14" t="s">
        <v>3802</v>
      </c>
      <c r="D92" s="22" t="s">
        <v>49</v>
      </c>
      <c r="E92" s="22"/>
      <c r="F92" s="38"/>
      <c r="G92" s="17">
        <f t="shared" si="1"/>
        <v>0</v>
      </c>
      <c r="H92" s="41"/>
    </row>
    <row r="93" spans="2:8" hidden="1" x14ac:dyDescent="0.6">
      <c r="B93" s="50"/>
      <c r="C93" s="14"/>
      <c r="D93" s="22"/>
      <c r="E93" s="22"/>
      <c r="F93" s="38"/>
      <c r="G93" s="17" t="str">
        <f t="shared" si="1"/>
        <v/>
      </c>
      <c r="H93" s="41"/>
    </row>
    <row r="94" spans="2:8" ht="26" hidden="1" x14ac:dyDescent="0.6">
      <c r="B94" s="50" t="s">
        <v>112</v>
      </c>
      <c r="C94" s="14" t="s">
        <v>3803</v>
      </c>
      <c r="D94" s="22" t="s">
        <v>49</v>
      </c>
      <c r="E94" s="22"/>
      <c r="F94" s="38"/>
      <c r="G94" s="17">
        <f t="shared" si="1"/>
        <v>0</v>
      </c>
      <c r="H94" s="41"/>
    </row>
    <row r="95" spans="2:8" hidden="1" x14ac:dyDescent="0.6">
      <c r="B95" s="50"/>
      <c r="C95" s="14"/>
      <c r="D95" s="22"/>
      <c r="E95" s="22"/>
      <c r="F95" s="38"/>
      <c r="G95" s="17" t="str">
        <f t="shared" si="1"/>
        <v/>
      </c>
      <c r="H95" s="41"/>
    </row>
    <row r="96" spans="2:8" hidden="1" x14ac:dyDescent="0.6">
      <c r="B96" s="50" t="s">
        <v>3804</v>
      </c>
      <c r="C96" s="14" t="s">
        <v>3805</v>
      </c>
      <c r="D96" s="22"/>
      <c r="E96" s="22"/>
      <c r="F96" s="38"/>
      <c r="G96" s="17" t="str">
        <f t="shared" si="1"/>
        <v/>
      </c>
      <c r="H96" s="41"/>
    </row>
    <row r="97" spans="2:8" hidden="1" x14ac:dyDescent="0.6">
      <c r="B97" s="50"/>
      <c r="C97" s="14"/>
      <c r="D97" s="22"/>
      <c r="E97" s="22"/>
      <c r="F97" s="38"/>
      <c r="G97" s="17" t="str">
        <f t="shared" si="1"/>
        <v/>
      </c>
      <c r="H97" s="41"/>
    </row>
    <row r="98" spans="2:8" ht="26" hidden="1" x14ac:dyDescent="0.6">
      <c r="B98" s="50" t="s">
        <v>109</v>
      </c>
      <c r="C98" s="14" t="s">
        <v>3806</v>
      </c>
      <c r="D98" s="22" t="s">
        <v>90</v>
      </c>
      <c r="E98" s="22"/>
      <c r="F98" s="38"/>
      <c r="G98" s="17">
        <f t="shared" si="1"/>
        <v>0</v>
      </c>
      <c r="H98" s="41"/>
    </row>
    <row r="99" spans="2:8" hidden="1" x14ac:dyDescent="0.6">
      <c r="B99" s="50"/>
      <c r="C99" s="14"/>
      <c r="D99" s="22"/>
      <c r="E99" s="22"/>
      <c r="F99" s="38"/>
      <c r="G99" s="17" t="str">
        <f t="shared" si="1"/>
        <v/>
      </c>
      <c r="H99" s="41"/>
    </row>
    <row r="100" spans="2:8" ht="26" hidden="1" x14ac:dyDescent="0.6">
      <c r="B100" s="50" t="s">
        <v>112</v>
      </c>
      <c r="C100" s="14" t="s">
        <v>3807</v>
      </c>
      <c r="D100" s="22" t="s">
        <v>90</v>
      </c>
      <c r="E100" s="22"/>
      <c r="F100" s="38"/>
      <c r="G100" s="17">
        <f t="shared" si="1"/>
        <v>0</v>
      </c>
      <c r="H100" s="41"/>
    </row>
    <row r="101" spans="2:8" hidden="1" x14ac:dyDescent="0.6">
      <c r="B101" s="50"/>
      <c r="C101" s="14"/>
      <c r="D101" s="22"/>
      <c r="E101" s="22"/>
      <c r="F101" s="38"/>
      <c r="G101" s="17" t="str">
        <f t="shared" si="1"/>
        <v/>
      </c>
      <c r="H101" s="41"/>
    </row>
    <row r="102" spans="2:8" hidden="1" x14ac:dyDescent="0.6">
      <c r="B102" s="50" t="s">
        <v>3808</v>
      </c>
      <c r="C102" s="14" t="s">
        <v>3809</v>
      </c>
      <c r="D102" s="22"/>
      <c r="E102" s="22"/>
      <c r="F102" s="38"/>
      <c r="G102" s="17" t="str">
        <f t="shared" si="1"/>
        <v/>
      </c>
      <c r="H102" s="41"/>
    </row>
    <row r="103" spans="2:8" hidden="1" x14ac:dyDescent="0.6">
      <c r="B103" s="50"/>
      <c r="C103" s="14"/>
      <c r="D103" s="22"/>
      <c r="E103" s="22"/>
      <c r="F103" s="38"/>
      <c r="G103" s="17" t="str">
        <f t="shared" si="1"/>
        <v/>
      </c>
      <c r="H103" s="41"/>
    </row>
    <row r="104" spans="2:8" ht="26" hidden="1" x14ac:dyDescent="0.6">
      <c r="B104" s="50" t="s">
        <v>3810</v>
      </c>
      <c r="C104" s="14" t="s">
        <v>3811</v>
      </c>
      <c r="D104" s="22" t="s">
        <v>49</v>
      </c>
      <c r="E104" s="22"/>
      <c r="F104" s="38"/>
      <c r="G104" s="17">
        <f t="shared" si="1"/>
        <v>0</v>
      </c>
      <c r="H104" s="41"/>
    </row>
    <row r="105" spans="2:8" hidden="1" x14ac:dyDescent="0.6">
      <c r="B105" s="50"/>
      <c r="C105" s="14"/>
      <c r="D105" s="22"/>
      <c r="E105" s="22"/>
      <c r="F105" s="38"/>
      <c r="G105" s="17" t="str">
        <f t="shared" si="1"/>
        <v/>
      </c>
      <c r="H105" s="41"/>
    </row>
    <row r="106" spans="2:8" ht="15.5" hidden="1" x14ac:dyDescent="0.6">
      <c r="B106" s="50" t="s">
        <v>3812</v>
      </c>
      <c r="C106" s="14" t="s">
        <v>3813</v>
      </c>
      <c r="D106" s="22" t="s">
        <v>49</v>
      </c>
      <c r="E106" s="22"/>
      <c r="F106" s="38"/>
      <c r="G106" s="17">
        <f t="shared" si="1"/>
        <v>0</v>
      </c>
      <c r="H106" s="41"/>
    </row>
    <row r="107" spans="2:8" hidden="1" x14ac:dyDescent="0.6">
      <c r="B107" s="50"/>
      <c r="C107" s="14"/>
      <c r="D107" s="22"/>
      <c r="E107" s="22"/>
      <c r="F107" s="38"/>
      <c r="G107" s="17" t="str">
        <f t="shared" si="1"/>
        <v/>
      </c>
      <c r="H107" s="41"/>
    </row>
    <row r="108" spans="2:8" ht="52" x14ac:dyDescent="0.6">
      <c r="B108" s="50" t="s">
        <v>3814</v>
      </c>
      <c r="C108" s="14" t="s">
        <v>3815</v>
      </c>
      <c r="D108" s="22" t="s">
        <v>90</v>
      </c>
      <c r="E108" s="23">
        <v>3</v>
      </c>
      <c r="F108" s="24"/>
      <c r="G108" s="25">
        <f>IF(D108="","",E108*F108)</f>
        <v>0</v>
      </c>
      <c r="H108" s="41"/>
    </row>
    <row r="109" spans="2:8" x14ac:dyDescent="0.6">
      <c r="B109" s="50"/>
      <c r="C109" s="14"/>
      <c r="D109" s="22"/>
      <c r="E109" s="261"/>
      <c r="F109" s="38"/>
      <c r="G109" s="17"/>
      <c r="H109" s="41"/>
    </row>
    <row r="110" spans="2:8" ht="52" x14ac:dyDescent="0.6">
      <c r="B110" s="50"/>
      <c r="C110" s="14" t="s">
        <v>3816</v>
      </c>
      <c r="D110" s="22" t="s">
        <v>90</v>
      </c>
      <c r="E110" s="23">
        <v>1</v>
      </c>
      <c r="F110" s="24"/>
      <c r="G110" s="25">
        <f t="shared" ref="G110" si="2">IF(D110="","",E110*F110)</f>
        <v>0</v>
      </c>
      <c r="H110" s="41"/>
    </row>
    <row r="111" spans="2:8" x14ac:dyDescent="0.6">
      <c r="B111" s="50"/>
      <c r="C111" s="14"/>
      <c r="D111" s="22"/>
      <c r="E111" s="22"/>
      <c r="F111" s="38"/>
      <c r="G111" s="17"/>
      <c r="H111" s="41"/>
    </row>
    <row r="112" spans="2:8" ht="39" hidden="1" x14ac:dyDescent="0.6">
      <c r="B112" s="50" t="s">
        <v>3817</v>
      </c>
      <c r="C112" s="14" t="s">
        <v>3818</v>
      </c>
      <c r="D112" s="22" t="s">
        <v>90</v>
      </c>
      <c r="E112" s="22"/>
      <c r="F112" s="38"/>
      <c r="G112" s="17">
        <f t="shared" si="1"/>
        <v>0</v>
      </c>
      <c r="H112" s="41"/>
    </row>
    <row r="113" spans="2:8" hidden="1" x14ac:dyDescent="0.6">
      <c r="B113" s="50"/>
      <c r="C113" s="14"/>
      <c r="D113" s="22"/>
      <c r="E113" s="22"/>
      <c r="F113" s="38"/>
      <c r="G113" s="17"/>
      <c r="H113" s="41"/>
    </row>
    <row r="114" spans="2:8" hidden="1" x14ac:dyDescent="0.6">
      <c r="B114" s="50"/>
      <c r="C114" s="14"/>
      <c r="D114" s="22"/>
      <c r="E114" s="22"/>
      <c r="F114" s="38"/>
      <c r="G114" s="17"/>
      <c r="H114" s="41"/>
    </row>
    <row r="115" spans="2:8" hidden="1" x14ac:dyDescent="0.6">
      <c r="B115" s="50"/>
      <c r="C115" s="14"/>
      <c r="D115" s="22"/>
      <c r="E115" s="22"/>
      <c r="F115" s="38"/>
      <c r="G115" s="17"/>
      <c r="H115" s="41"/>
    </row>
    <row r="116" spans="2:8" hidden="1" x14ac:dyDescent="0.6">
      <c r="B116" s="50"/>
      <c r="C116" s="14"/>
      <c r="D116" s="22"/>
      <c r="E116" s="22"/>
      <c r="F116" s="38"/>
      <c r="G116" s="17"/>
      <c r="H116" s="41"/>
    </row>
    <row r="117" spans="2:8" hidden="1" x14ac:dyDescent="0.6">
      <c r="B117" s="50"/>
      <c r="C117" s="14"/>
      <c r="D117" s="22"/>
      <c r="E117" s="22"/>
      <c r="F117" s="38"/>
      <c r="G117" s="17" t="str">
        <f>IF(D117="","",E117*F117)</f>
        <v/>
      </c>
      <c r="H117" s="41"/>
    </row>
    <row r="118" spans="2:8" s="28" customFormat="1" ht="19.5" customHeight="1" x14ac:dyDescent="0.6">
      <c r="B118" s="154" t="str">
        <f>$B$10</f>
        <v>C13.4</v>
      </c>
      <c r="C118" s="30" t="s">
        <v>78</v>
      </c>
      <c r="D118" s="31"/>
      <c r="E118" s="32"/>
      <c r="F118" s="31"/>
      <c r="G118" s="33">
        <f>SUM(G66:G117)</f>
        <v>0</v>
      </c>
      <c r="H118" s="34"/>
    </row>
    <row r="119" spans="2:8" x14ac:dyDescent="0.6">
      <c r="B119" s="367" t="str">
        <f>Client1</f>
        <v>Province of KwaZulu-Natal</v>
      </c>
      <c r="C119" s="367"/>
      <c r="D119" s="367"/>
      <c r="E119" s="365" t="str">
        <f>"Contract No. "&amp;ContractNo</f>
        <v>Contract No. ZNB00904/00000/00/HOD/INF/21/T</v>
      </c>
      <c r="F119" s="365"/>
      <c r="G119" s="365"/>
    </row>
    <row r="120" spans="2:8" x14ac:dyDescent="0.6">
      <c r="B120" s="367" t="str">
        <f>Client2</f>
        <v>Department of Transport</v>
      </c>
      <c r="C120" s="367"/>
      <c r="D120" s="367"/>
      <c r="E120" s="365"/>
      <c r="F120" s="365"/>
      <c r="G120" s="365"/>
    </row>
    <row r="121" spans="2:8" x14ac:dyDescent="0.6">
      <c r="B121" s="368"/>
      <c r="C121" s="368"/>
      <c r="D121" s="368"/>
      <c r="E121" s="366"/>
      <c r="F121" s="366"/>
      <c r="G121" s="366"/>
    </row>
    <row r="122" spans="2:8" x14ac:dyDescent="0.6">
      <c r="B122" s="376" t="s">
        <v>8</v>
      </c>
      <c r="C122" s="377"/>
      <c r="D122" s="377"/>
      <c r="E122" s="377"/>
      <c r="F122" s="377"/>
      <c r="G122" s="378" t="str">
        <f>$G$4</f>
        <v>CHAPTER C13.4</v>
      </c>
      <c r="H122" s="6"/>
    </row>
    <row r="123" spans="2:8" x14ac:dyDescent="0.6">
      <c r="B123" s="369" t="str">
        <f>ContractDescription</f>
        <v>THE CONSTRUCTION OF THE LOVU RIVER PEDESTRIAN BRIDGE NO.3383 IN THE DURBAN REGION</v>
      </c>
      <c r="C123" s="370"/>
      <c r="D123" s="370"/>
      <c r="E123" s="370"/>
      <c r="F123" s="370"/>
      <c r="G123" s="365"/>
      <c r="H123" s="8"/>
    </row>
    <row r="124" spans="2:8" x14ac:dyDescent="0.6">
      <c r="B124" s="369"/>
      <c r="C124" s="370"/>
      <c r="D124" s="370"/>
      <c r="E124" s="370"/>
      <c r="F124" s="370"/>
      <c r="G124" s="365"/>
      <c r="H124" s="8"/>
    </row>
    <row r="125" spans="2:8" x14ac:dyDescent="0.6">
      <c r="B125" s="371"/>
      <c r="C125" s="372"/>
      <c r="D125" s="372"/>
      <c r="E125" s="372"/>
      <c r="F125" s="372"/>
      <c r="G125" s="366"/>
      <c r="H125" s="8"/>
    </row>
    <row r="126" spans="2:8" s="9" customFormat="1" ht="24.95" customHeight="1" x14ac:dyDescent="0.6">
      <c r="B126" s="79" t="s">
        <v>9</v>
      </c>
      <c r="C126" s="11" t="s">
        <v>10</v>
      </c>
      <c r="D126" s="11" t="s">
        <v>11</v>
      </c>
      <c r="E126" s="11" t="s">
        <v>12</v>
      </c>
      <c r="F126" s="11" t="s">
        <v>13</v>
      </c>
      <c r="G126" s="11" t="s">
        <v>14</v>
      </c>
      <c r="H126" s="12"/>
    </row>
    <row r="127" spans="2:8" s="28" customFormat="1" ht="19.5" customHeight="1" x14ac:dyDescent="0.6">
      <c r="B127" s="85"/>
      <c r="C127" s="30" t="s">
        <v>79</v>
      </c>
      <c r="D127" s="31"/>
      <c r="E127" s="32"/>
      <c r="F127" s="31"/>
      <c r="G127" s="33">
        <f>G118</f>
        <v>0</v>
      </c>
      <c r="H127" s="34"/>
    </row>
    <row r="128" spans="2:8" x14ac:dyDescent="0.6">
      <c r="B128" s="50"/>
      <c r="C128" s="14"/>
      <c r="D128" s="22"/>
      <c r="E128" s="22"/>
      <c r="F128" s="38"/>
      <c r="G128" s="17"/>
      <c r="H128" s="41"/>
    </row>
    <row r="129" spans="2:8" ht="39" x14ac:dyDescent="0.6">
      <c r="B129" s="50" t="s">
        <v>3819</v>
      </c>
      <c r="C129" s="14" t="s">
        <v>3820</v>
      </c>
      <c r="D129" s="22" t="s">
        <v>90</v>
      </c>
      <c r="E129" s="23">
        <v>3</v>
      </c>
      <c r="F129" s="24"/>
      <c r="G129" s="25">
        <f t="shared" ref="G129:G165" si="3">IF(D129="","",E129*F129)</f>
        <v>0</v>
      </c>
      <c r="H129" s="41"/>
    </row>
    <row r="130" spans="2:8" x14ac:dyDescent="0.6">
      <c r="B130" s="50"/>
      <c r="C130" s="14"/>
      <c r="D130" s="22"/>
      <c r="E130" s="261"/>
      <c r="F130" s="38"/>
      <c r="G130" s="17"/>
      <c r="H130" s="41"/>
    </row>
    <row r="131" spans="2:8" ht="39" x14ac:dyDescent="0.6">
      <c r="B131" s="50"/>
      <c r="C131" s="14" t="s">
        <v>3821</v>
      </c>
      <c r="D131" s="22" t="s">
        <v>90</v>
      </c>
      <c r="E131" s="23">
        <v>1</v>
      </c>
      <c r="F131" s="24"/>
      <c r="G131" s="25">
        <f t="shared" ref="G131" si="4">IF(D131="","",E131*F131)</f>
        <v>0</v>
      </c>
      <c r="H131" s="41"/>
    </row>
    <row r="132" spans="2:8" x14ac:dyDescent="0.6">
      <c r="B132" s="50"/>
      <c r="C132" s="14"/>
      <c r="D132" s="22"/>
      <c r="E132" s="22"/>
      <c r="F132" s="38"/>
      <c r="G132" s="17" t="str">
        <f t="shared" si="3"/>
        <v/>
      </c>
      <c r="H132" s="41"/>
    </row>
    <row r="133" spans="2:8" ht="39" hidden="1" x14ac:dyDescent="0.6">
      <c r="B133" s="50" t="s">
        <v>3822</v>
      </c>
      <c r="C133" s="14" t="s">
        <v>3823</v>
      </c>
      <c r="D133" s="22" t="s">
        <v>90</v>
      </c>
      <c r="E133" s="22"/>
      <c r="F133" s="38"/>
      <c r="G133" s="17">
        <f t="shared" si="3"/>
        <v>0</v>
      </c>
      <c r="H133" s="41"/>
    </row>
    <row r="134" spans="2:8" hidden="1" x14ac:dyDescent="0.6">
      <c r="B134" s="50"/>
      <c r="C134" s="14"/>
      <c r="D134" s="22"/>
      <c r="E134" s="22"/>
      <c r="F134" s="38"/>
      <c r="G134" s="17" t="str">
        <f t="shared" si="3"/>
        <v/>
      </c>
      <c r="H134" s="41"/>
    </row>
    <row r="135" spans="2:8" ht="39" hidden="1" x14ac:dyDescent="0.6">
      <c r="B135" s="50" t="s">
        <v>3824</v>
      </c>
      <c r="C135" s="14" t="s">
        <v>3825</v>
      </c>
      <c r="D135" s="22"/>
      <c r="E135" s="22"/>
      <c r="F135" s="38"/>
      <c r="G135" s="17" t="str">
        <f t="shared" si="3"/>
        <v/>
      </c>
      <c r="H135" s="41"/>
    </row>
    <row r="136" spans="2:8" hidden="1" x14ac:dyDescent="0.6">
      <c r="B136" s="50"/>
      <c r="C136" s="14"/>
      <c r="D136" s="22"/>
      <c r="E136" s="22"/>
      <c r="F136" s="38"/>
      <c r="G136" s="17" t="str">
        <f t="shared" si="3"/>
        <v/>
      </c>
      <c r="H136" s="41"/>
    </row>
    <row r="137" spans="2:8" ht="15.5" hidden="1" x14ac:dyDescent="0.6">
      <c r="B137" s="50" t="s">
        <v>3826</v>
      </c>
      <c r="C137" s="14" t="s">
        <v>3827</v>
      </c>
      <c r="D137" s="22" t="s">
        <v>49</v>
      </c>
      <c r="E137" s="22"/>
      <c r="F137" s="38"/>
      <c r="G137" s="17">
        <f t="shared" si="3"/>
        <v>0</v>
      </c>
      <c r="H137" s="41"/>
    </row>
    <row r="138" spans="2:8" hidden="1" x14ac:dyDescent="0.6">
      <c r="B138" s="50"/>
      <c r="C138" s="14"/>
      <c r="D138" s="22"/>
      <c r="E138" s="22"/>
      <c r="F138" s="38"/>
      <c r="G138" s="17" t="str">
        <f t="shared" si="3"/>
        <v/>
      </c>
      <c r="H138" s="41"/>
    </row>
    <row r="139" spans="2:8" ht="15.5" hidden="1" x14ac:dyDescent="0.6">
      <c r="B139" s="50" t="s">
        <v>3828</v>
      </c>
      <c r="C139" s="14" t="s">
        <v>3829</v>
      </c>
      <c r="D139" s="22" t="s">
        <v>49</v>
      </c>
      <c r="E139" s="22"/>
      <c r="F139" s="38"/>
      <c r="G139" s="17">
        <f t="shared" si="3"/>
        <v>0</v>
      </c>
      <c r="H139" s="41"/>
    </row>
    <row r="140" spans="2:8" hidden="1" x14ac:dyDescent="0.6">
      <c r="B140" s="50"/>
      <c r="C140" s="14"/>
      <c r="D140" s="22"/>
      <c r="E140" s="22"/>
      <c r="F140" s="38"/>
      <c r="G140" s="17" t="str">
        <f t="shared" si="3"/>
        <v/>
      </c>
      <c r="H140" s="41"/>
    </row>
    <row r="141" spans="2:8" ht="26" hidden="1" x14ac:dyDescent="0.6">
      <c r="B141" s="50" t="s">
        <v>3830</v>
      </c>
      <c r="C141" s="14" t="s">
        <v>3831</v>
      </c>
      <c r="D141" s="22"/>
      <c r="E141" s="22"/>
      <c r="F141" s="38"/>
      <c r="G141" s="17" t="str">
        <f t="shared" si="3"/>
        <v/>
      </c>
      <c r="H141" s="41"/>
    </row>
    <row r="142" spans="2:8" hidden="1" x14ac:dyDescent="0.6">
      <c r="B142" s="50"/>
      <c r="C142" s="14"/>
      <c r="D142" s="22"/>
      <c r="E142" s="22"/>
      <c r="F142" s="38"/>
      <c r="G142" s="17" t="str">
        <f t="shared" si="3"/>
        <v/>
      </c>
      <c r="H142" s="41"/>
    </row>
    <row r="143" spans="2:8" ht="15.5" hidden="1" x14ac:dyDescent="0.6">
      <c r="B143" s="50" t="s">
        <v>3832</v>
      </c>
      <c r="C143" s="14" t="s">
        <v>3827</v>
      </c>
      <c r="D143" s="22" t="s">
        <v>49</v>
      </c>
      <c r="E143" s="22"/>
      <c r="F143" s="38"/>
      <c r="G143" s="17">
        <f t="shared" si="3"/>
        <v>0</v>
      </c>
      <c r="H143" s="41"/>
    </row>
    <row r="144" spans="2:8" hidden="1" x14ac:dyDescent="0.6">
      <c r="B144" s="50"/>
      <c r="C144" s="14"/>
      <c r="D144" s="22"/>
      <c r="E144" s="22"/>
      <c r="F144" s="38"/>
      <c r="G144" s="17" t="str">
        <f t="shared" si="3"/>
        <v/>
      </c>
      <c r="H144" s="41"/>
    </row>
    <row r="145" spans="2:8" ht="15.5" hidden="1" x14ac:dyDescent="0.6">
      <c r="B145" s="50" t="s">
        <v>3833</v>
      </c>
      <c r="C145" s="14" t="s">
        <v>3829</v>
      </c>
      <c r="D145" s="22" t="s">
        <v>49</v>
      </c>
      <c r="E145" s="22"/>
      <c r="F145" s="38"/>
      <c r="G145" s="17">
        <f t="shared" si="3"/>
        <v>0</v>
      </c>
      <c r="H145" s="41"/>
    </row>
    <row r="146" spans="2:8" hidden="1" x14ac:dyDescent="0.6">
      <c r="B146" s="50"/>
      <c r="C146" s="14"/>
      <c r="D146" s="22"/>
      <c r="E146" s="22"/>
      <c r="F146" s="38"/>
      <c r="G146" s="17" t="str">
        <f t="shared" si="3"/>
        <v/>
      </c>
      <c r="H146" s="41"/>
    </row>
    <row r="147" spans="2:8" hidden="1" x14ac:dyDescent="0.6">
      <c r="B147" s="50"/>
      <c r="C147" s="14"/>
      <c r="D147" s="22"/>
      <c r="E147" s="22"/>
      <c r="F147" s="38"/>
      <c r="G147" s="17" t="str">
        <f t="shared" si="3"/>
        <v/>
      </c>
      <c r="H147" s="41"/>
    </row>
    <row r="148" spans="2:8" hidden="1" x14ac:dyDescent="0.6">
      <c r="B148" s="50"/>
      <c r="C148" s="14"/>
      <c r="D148" s="22"/>
      <c r="E148" s="22"/>
      <c r="F148" s="38"/>
      <c r="G148" s="17" t="str">
        <f t="shared" si="3"/>
        <v/>
      </c>
      <c r="H148" s="41"/>
    </row>
    <row r="149" spans="2:8" hidden="1" x14ac:dyDescent="0.6">
      <c r="B149" s="50"/>
      <c r="C149" s="14"/>
      <c r="D149" s="22"/>
      <c r="E149" s="22"/>
      <c r="F149" s="38"/>
      <c r="G149" s="17" t="str">
        <f t="shared" si="3"/>
        <v/>
      </c>
      <c r="H149" s="41"/>
    </row>
    <row r="150" spans="2:8" hidden="1" x14ac:dyDescent="0.6">
      <c r="B150" s="50"/>
      <c r="C150" s="14"/>
      <c r="D150" s="22"/>
      <c r="E150" s="22"/>
      <c r="F150" s="38"/>
      <c r="G150" s="17" t="str">
        <f t="shared" si="3"/>
        <v/>
      </c>
      <c r="H150" s="41"/>
    </row>
    <row r="151" spans="2:8" hidden="1" x14ac:dyDescent="0.6">
      <c r="B151" s="50"/>
      <c r="C151" s="14"/>
      <c r="D151" s="22"/>
      <c r="E151" s="22"/>
      <c r="F151" s="38"/>
      <c r="G151" s="17" t="str">
        <f t="shared" si="3"/>
        <v/>
      </c>
      <c r="H151" s="41"/>
    </row>
    <row r="152" spans="2:8" hidden="1" x14ac:dyDescent="0.6">
      <c r="B152" s="50"/>
      <c r="C152" s="14"/>
      <c r="D152" s="22"/>
      <c r="E152" s="22"/>
      <c r="F152" s="38"/>
      <c r="G152" s="17" t="str">
        <f t="shared" si="3"/>
        <v/>
      </c>
      <c r="H152" s="41"/>
    </row>
    <row r="153" spans="2:8" hidden="1" x14ac:dyDescent="0.6">
      <c r="B153" s="50"/>
      <c r="C153" s="14"/>
      <c r="D153" s="22"/>
      <c r="E153" s="22"/>
      <c r="F153" s="38"/>
      <c r="G153" s="17" t="str">
        <f t="shared" si="3"/>
        <v/>
      </c>
      <c r="H153" s="41"/>
    </row>
    <row r="154" spans="2:8" hidden="1" x14ac:dyDescent="0.6">
      <c r="B154" s="50"/>
      <c r="C154" s="14"/>
      <c r="D154" s="22"/>
      <c r="E154" s="22"/>
      <c r="F154" s="38"/>
      <c r="G154" s="17" t="str">
        <f t="shared" si="3"/>
        <v/>
      </c>
      <c r="H154" s="41"/>
    </row>
    <row r="155" spans="2:8" hidden="1" x14ac:dyDescent="0.6">
      <c r="B155" s="50"/>
      <c r="C155" s="14"/>
      <c r="D155" s="22"/>
      <c r="E155" s="22"/>
      <c r="F155" s="38"/>
      <c r="G155" s="17" t="str">
        <f t="shared" si="3"/>
        <v/>
      </c>
      <c r="H155" s="41"/>
    </row>
    <row r="156" spans="2:8" hidden="1" x14ac:dyDescent="0.6">
      <c r="B156" s="50"/>
      <c r="C156" s="14"/>
      <c r="D156" s="22"/>
      <c r="E156" s="22"/>
      <c r="F156" s="38"/>
      <c r="G156" s="17" t="str">
        <f t="shared" si="3"/>
        <v/>
      </c>
      <c r="H156" s="41"/>
    </row>
    <row r="157" spans="2:8" hidden="1" x14ac:dyDescent="0.6">
      <c r="B157" s="50"/>
      <c r="C157" s="14"/>
      <c r="D157" s="22"/>
      <c r="E157" s="22"/>
      <c r="F157" s="38"/>
      <c r="G157" s="17" t="str">
        <f t="shared" si="3"/>
        <v/>
      </c>
      <c r="H157" s="41"/>
    </row>
    <row r="158" spans="2:8" hidden="1" x14ac:dyDescent="0.6">
      <c r="B158" s="50"/>
      <c r="C158" s="14"/>
      <c r="D158" s="22"/>
      <c r="E158" s="22"/>
      <c r="F158" s="38"/>
      <c r="G158" s="17" t="str">
        <f t="shared" si="3"/>
        <v/>
      </c>
      <c r="H158" s="41"/>
    </row>
    <row r="159" spans="2:8" hidden="1" x14ac:dyDescent="0.6">
      <c r="B159" s="50"/>
      <c r="C159" s="14"/>
      <c r="D159" s="22"/>
      <c r="E159" s="22"/>
      <c r="F159" s="38"/>
      <c r="G159" s="17" t="str">
        <f t="shared" si="3"/>
        <v/>
      </c>
      <c r="H159" s="41"/>
    </row>
    <row r="160" spans="2:8" hidden="1" x14ac:dyDescent="0.6">
      <c r="B160" s="50"/>
      <c r="C160" s="14"/>
      <c r="D160" s="22"/>
      <c r="E160" s="22"/>
      <c r="F160" s="38"/>
      <c r="G160" s="17" t="str">
        <f t="shared" si="3"/>
        <v/>
      </c>
      <c r="H160" s="41"/>
    </row>
    <row r="161" spans="2:8" hidden="1" x14ac:dyDescent="0.6">
      <c r="B161" s="50"/>
      <c r="C161" s="14"/>
      <c r="D161" s="22"/>
      <c r="E161" s="22"/>
      <c r="F161" s="38"/>
      <c r="G161" s="17" t="str">
        <f t="shared" si="3"/>
        <v/>
      </c>
      <c r="H161" s="41"/>
    </row>
    <row r="162" spans="2:8" hidden="1" x14ac:dyDescent="0.6">
      <c r="B162" s="50"/>
      <c r="C162" s="14"/>
      <c r="D162" s="22"/>
      <c r="E162" s="22"/>
      <c r="F162" s="38"/>
      <c r="G162" s="17" t="str">
        <f t="shared" si="3"/>
        <v/>
      </c>
      <c r="H162" s="41"/>
    </row>
    <row r="163" spans="2:8" hidden="1" x14ac:dyDescent="0.6">
      <c r="B163" s="50"/>
      <c r="C163" s="14"/>
      <c r="D163" s="22"/>
      <c r="E163" s="22"/>
      <c r="F163" s="38"/>
      <c r="G163" s="17" t="str">
        <f t="shared" si="3"/>
        <v/>
      </c>
      <c r="H163" s="41"/>
    </row>
    <row r="164" spans="2:8" hidden="1" x14ac:dyDescent="0.6">
      <c r="B164" s="50"/>
      <c r="C164" s="14"/>
      <c r="D164" s="22"/>
      <c r="E164" s="22"/>
      <c r="F164" s="38"/>
      <c r="G164" s="17" t="str">
        <f t="shared" si="3"/>
        <v/>
      </c>
      <c r="H164" s="41"/>
    </row>
    <row r="165" spans="2:8" hidden="1" x14ac:dyDescent="0.6">
      <c r="B165" s="50"/>
      <c r="C165" s="14"/>
      <c r="D165" s="22"/>
      <c r="E165" s="22"/>
      <c r="F165" s="38"/>
      <c r="G165" s="17" t="str">
        <f t="shared" si="3"/>
        <v/>
      </c>
      <c r="H165" s="41"/>
    </row>
    <row r="166" spans="2:8" hidden="1" x14ac:dyDescent="0.6">
      <c r="B166" s="50"/>
      <c r="C166" s="14"/>
      <c r="D166" s="22"/>
      <c r="E166" s="22"/>
      <c r="F166" s="38"/>
      <c r="G166" s="25"/>
      <c r="H166" s="41"/>
    </row>
    <row r="167" spans="2:8" hidden="1" x14ac:dyDescent="0.6">
      <c r="B167" s="50"/>
      <c r="C167" s="14"/>
      <c r="D167" s="22"/>
      <c r="E167" s="22"/>
      <c r="F167" s="38"/>
      <c r="G167" s="25"/>
      <c r="H167" s="41"/>
    </row>
    <row r="168" spans="2:8" hidden="1" x14ac:dyDescent="0.6">
      <c r="B168" s="50"/>
      <c r="C168" s="14"/>
      <c r="D168" s="22"/>
      <c r="E168" s="22"/>
      <c r="F168" s="38"/>
      <c r="G168" s="25"/>
      <c r="H168" s="41"/>
    </row>
    <row r="169" spans="2:8" hidden="1" x14ac:dyDescent="0.6">
      <c r="B169" s="50"/>
      <c r="C169" s="14"/>
      <c r="D169" s="22"/>
      <c r="E169" s="22"/>
      <c r="F169" s="38"/>
      <c r="G169" s="25"/>
      <c r="H169" s="41"/>
    </row>
    <row r="170" spans="2:8" hidden="1" x14ac:dyDescent="0.6">
      <c r="B170" s="50"/>
      <c r="C170" s="14"/>
      <c r="D170" s="22"/>
      <c r="E170" s="22"/>
      <c r="F170" s="38"/>
      <c r="G170" s="25"/>
      <c r="H170" s="41"/>
    </row>
    <row r="171" spans="2:8" hidden="1" x14ac:dyDescent="0.6">
      <c r="B171" s="50"/>
      <c r="C171" s="14"/>
      <c r="D171" s="22"/>
      <c r="E171" s="22"/>
      <c r="F171" s="38"/>
      <c r="G171" s="25"/>
      <c r="H171" s="41"/>
    </row>
    <row r="172" spans="2:8" hidden="1" x14ac:dyDescent="0.6">
      <c r="B172" s="50"/>
      <c r="C172" s="14"/>
      <c r="D172" s="22"/>
      <c r="E172" s="22"/>
      <c r="F172" s="38"/>
      <c r="G172" s="25"/>
      <c r="H172" s="41"/>
    </row>
    <row r="173" spans="2:8" hidden="1" x14ac:dyDescent="0.6">
      <c r="B173" s="50"/>
      <c r="C173" s="14"/>
      <c r="D173" s="22"/>
      <c r="E173" s="22"/>
      <c r="F173" s="38"/>
      <c r="G173" s="25"/>
      <c r="H173" s="41"/>
    </row>
    <row r="174" spans="2:8" hidden="1" x14ac:dyDescent="0.6">
      <c r="B174" s="50"/>
      <c r="C174" s="14"/>
      <c r="D174" s="22"/>
      <c r="E174" s="22"/>
      <c r="F174" s="38"/>
      <c r="G174" s="25"/>
      <c r="H174" s="41"/>
    </row>
    <row r="175" spans="2:8" hidden="1" x14ac:dyDescent="0.6">
      <c r="B175" s="50"/>
      <c r="C175" s="14"/>
      <c r="D175" s="22"/>
      <c r="E175" s="22"/>
      <c r="F175" s="38"/>
      <c r="G175" s="25"/>
      <c r="H175" s="41"/>
    </row>
    <row r="176" spans="2:8" hidden="1" x14ac:dyDescent="0.6">
      <c r="B176" s="50"/>
      <c r="C176" s="14"/>
      <c r="D176" s="22"/>
      <c r="E176" s="22"/>
      <c r="F176" s="38"/>
      <c r="G176" s="25"/>
      <c r="H176" s="41"/>
    </row>
    <row r="177" spans="2:8" hidden="1" x14ac:dyDescent="0.6">
      <c r="B177" s="50"/>
      <c r="C177" s="14"/>
      <c r="D177" s="22"/>
      <c r="E177" s="22"/>
      <c r="F177" s="38"/>
      <c r="G177" s="25"/>
      <c r="H177" s="41"/>
    </row>
    <row r="178" spans="2:8" hidden="1" x14ac:dyDescent="0.6">
      <c r="B178" s="50"/>
      <c r="C178" s="14"/>
      <c r="D178" s="22"/>
      <c r="E178" s="22"/>
      <c r="F178" s="38"/>
      <c r="G178" s="25"/>
      <c r="H178" s="41"/>
    </row>
    <row r="179" spans="2:8" hidden="1" x14ac:dyDescent="0.6">
      <c r="B179" s="50"/>
      <c r="C179" s="14"/>
      <c r="D179" s="22"/>
      <c r="E179" s="22"/>
      <c r="F179" s="38"/>
      <c r="G179" s="25"/>
      <c r="H179" s="41"/>
    </row>
    <row r="180" spans="2:8" hidden="1" x14ac:dyDescent="0.6">
      <c r="B180" s="50"/>
      <c r="C180" s="14"/>
      <c r="D180" s="22"/>
      <c r="E180" s="22"/>
      <c r="F180" s="38"/>
      <c r="G180" s="25"/>
      <c r="H180" s="41"/>
    </row>
    <row r="181" spans="2:8" hidden="1" x14ac:dyDescent="0.6">
      <c r="B181" s="50"/>
      <c r="C181" s="14"/>
      <c r="D181" s="22"/>
      <c r="E181" s="22"/>
      <c r="F181" s="38"/>
      <c r="G181" s="25"/>
      <c r="H181" s="41"/>
    </row>
    <row r="182" spans="2:8" hidden="1" x14ac:dyDescent="0.6">
      <c r="B182" s="50"/>
      <c r="C182" s="14"/>
      <c r="D182" s="22"/>
      <c r="E182" s="22"/>
      <c r="F182" s="38"/>
      <c r="G182" s="25"/>
      <c r="H182" s="41"/>
    </row>
    <row r="183" spans="2:8" hidden="1" x14ac:dyDescent="0.6">
      <c r="B183" s="50"/>
      <c r="C183" s="14"/>
      <c r="D183" s="22"/>
      <c r="E183" s="22"/>
      <c r="F183" s="38"/>
      <c r="G183" s="25"/>
      <c r="H183" s="41"/>
    </row>
    <row r="184" spans="2:8" hidden="1" x14ac:dyDescent="0.6">
      <c r="B184" s="50"/>
      <c r="C184" s="14"/>
      <c r="D184" s="22"/>
      <c r="E184" s="22"/>
      <c r="F184" s="38"/>
      <c r="G184" s="25"/>
      <c r="H184" s="41"/>
    </row>
    <row r="185" spans="2:8" hidden="1" x14ac:dyDescent="0.6">
      <c r="B185" s="50"/>
      <c r="C185" s="14"/>
      <c r="D185" s="22"/>
      <c r="E185" s="22"/>
      <c r="F185" s="38"/>
      <c r="G185" s="25"/>
      <c r="H185" s="41"/>
    </row>
    <row r="186" spans="2:8" hidden="1" x14ac:dyDescent="0.6">
      <c r="B186" s="50"/>
      <c r="C186" s="14"/>
      <c r="D186" s="22"/>
      <c r="E186" s="22"/>
      <c r="F186" s="38"/>
      <c r="G186" s="25"/>
      <c r="H186" s="41"/>
    </row>
    <row r="187" spans="2:8" hidden="1" x14ac:dyDescent="0.6">
      <c r="B187" s="50"/>
      <c r="C187" s="14"/>
      <c r="D187" s="22"/>
      <c r="E187" s="22"/>
      <c r="F187" s="38"/>
      <c r="G187" s="25"/>
      <c r="H187" s="41"/>
    </row>
    <row r="188" spans="2:8" hidden="1" x14ac:dyDescent="0.6">
      <c r="B188" s="50"/>
      <c r="C188" s="14"/>
      <c r="D188" s="22"/>
      <c r="E188" s="22"/>
      <c r="F188" s="38"/>
      <c r="G188" s="25"/>
      <c r="H188" s="41"/>
    </row>
    <row r="189" spans="2:8" ht="51" customHeight="1" x14ac:dyDescent="0.6">
      <c r="B189" s="50" t="s">
        <v>3834</v>
      </c>
      <c r="C189" s="14" t="s">
        <v>3835</v>
      </c>
      <c r="D189" s="22" t="s">
        <v>90</v>
      </c>
      <c r="E189" s="22">
        <v>8</v>
      </c>
      <c r="F189" s="38"/>
      <c r="G189" s="25">
        <f t="shared" ref="G189" si="5">IF(D189="","",E189*F189)</f>
        <v>0</v>
      </c>
      <c r="H189" s="41"/>
    </row>
    <row r="190" spans="2:8" x14ac:dyDescent="0.6">
      <c r="B190" s="50"/>
      <c r="C190" s="14"/>
      <c r="D190" s="22"/>
      <c r="E190" s="22"/>
      <c r="F190" s="38"/>
      <c r="G190" s="25"/>
      <c r="H190" s="41"/>
    </row>
    <row r="191" spans="2:8" x14ac:dyDescent="0.6">
      <c r="B191" s="50"/>
      <c r="C191" s="14"/>
      <c r="D191" s="22"/>
      <c r="E191" s="22"/>
      <c r="F191" s="38"/>
      <c r="G191" s="25"/>
      <c r="H191" s="41"/>
    </row>
    <row r="192" spans="2:8" x14ac:dyDescent="0.6">
      <c r="B192" s="50"/>
      <c r="C192" s="14"/>
      <c r="D192" s="22"/>
      <c r="E192" s="22"/>
      <c r="F192" s="38"/>
      <c r="G192" s="25"/>
      <c r="H192" s="41"/>
    </row>
    <row r="193" spans="2:8" s="28" customFormat="1" ht="24.75" customHeight="1" x14ac:dyDescent="0.6">
      <c r="B193" s="177" t="str">
        <f>$B$10</f>
        <v>C13.4</v>
      </c>
      <c r="C193" s="30" t="s">
        <v>173</v>
      </c>
      <c r="D193" s="31"/>
      <c r="E193" s="32"/>
      <c r="F193" s="31"/>
      <c r="G193" s="33">
        <f>SUM(G127:G192)</f>
        <v>0</v>
      </c>
      <c r="H193" s="34"/>
    </row>
  </sheetData>
  <mergeCells count="18">
    <mergeCell ref="B122:F122"/>
    <mergeCell ref="G122:G125"/>
    <mergeCell ref="B123:F125"/>
    <mergeCell ref="B61:F61"/>
    <mergeCell ref="G61:G64"/>
    <mergeCell ref="B62:F64"/>
    <mergeCell ref="B119:D119"/>
    <mergeCell ref="E119:G121"/>
    <mergeCell ref="B120:D120"/>
    <mergeCell ref="B121:D121"/>
    <mergeCell ref="E1:G1"/>
    <mergeCell ref="B5:F7"/>
    <mergeCell ref="G4:G7"/>
    <mergeCell ref="B4:F4"/>
    <mergeCell ref="B58:D58"/>
    <mergeCell ref="E58:G60"/>
    <mergeCell ref="B59:D59"/>
    <mergeCell ref="B60:D60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30"/>
  <dimension ref="B1:H78"/>
  <sheetViews>
    <sheetView view="pageBreakPreview" topLeftCell="A5" zoomScaleNormal="125" zoomScaleSheetLayoutView="100" zoomScalePageLayoutView="125" workbookViewId="0">
      <selection activeCell="E3" sqref="E1:E1048576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82"/>
      <c r="C3" s="82"/>
      <c r="D3" s="83"/>
      <c r="E3" s="83"/>
      <c r="F3" s="84"/>
      <c r="G3" s="102"/>
    </row>
    <row r="4" spans="2:8" x14ac:dyDescent="0.6">
      <c r="B4" s="376" t="s">
        <v>8</v>
      </c>
      <c r="C4" s="377"/>
      <c r="D4" s="377"/>
      <c r="E4" s="377"/>
      <c r="F4" s="377"/>
      <c r="G4" s="373" t="str">
        <f>"CHAPTER "&amp;B10</f>
        <v>CHAPTER C13.5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8" ht="12.75" customHeight="1" x14ac:dyDescent="0.6">
      <c r="B6" s="369"/>
      <c r="C6" s="370"/>
      <c r="D6" s="370"/>
      <c r="E6" s="370"/>
      <c r="F6" s="370"/>
      <c r="G6" s="374"/>
      <c r="H6" s="8"/>
    </row>
    <row r="7" spans="2:8" ht="7.5" customHeight="1" x14ac:dyDescent="0.6">
      <c r="B7" s="371"/>
      <c r="C7" s="372"/>
      <c r="D7" s="372"/>
      <c r="E7" s="372"/>
      <c r="F7" s="372"/>
      <c r="G7" s="375"/>
      <c r="H7" s="8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50"/>
      <c r="C9" s="14"/>
      <c r="D9" s="15"/>
      <c r="E9" s="15"/>
      <c r="F9" s="16"/>
      <c r="G9" s="17" t="str">
        <f t="shared" ref="G9:G40" si="0">IF(D9="","",E9*F9)</f>
        <v/>
      </c>
      <c r="H9" s="18"/>
    </row>
    <row r="10" spans="2:8" x14ac:dyDescent="0.6">
      <c r="B10" s="77" t="s">
        <v>3836</v>
      </c>
      <c r="C10" s="20" t="s">
        <v>3837</v>
      </c>
      <c r="D10" s="22"/>
      <c r="E10" s="22"/>
      <c r="F10" s="40"/>
      <c r="G10" s="17" t="str">
        <f t="shared" si="0"/>
        <v/>
      </c>
      <c r="H10" s="41"/>
    </row>
    <row r="11" spans="2:8" x14ac:dyDescent="0.6">
      <c r="B11" s="50"/>
      <c r="C11" s="14"/>
      <c r="D11" s="22"/>
      <c r="E11" s="22"/>
      <c r="F11" s="40"/>
      <c r="G11" s="17" t="str">
        <f t="shared" si="0"/>
        <v/>
      </c>
      <c r="H11" s="41"/>
    </row>
    <row r="12" spans="2:8" x14ac:dyDescent="0.6">
      <c r="B12" s="50" t="s">
        <v>3838</v>
      </c>
      <c r="C12" s="14" t="s">
        <v>3839</v>
      </c>
      <c r="D12" s="22"/>
      <c r="E12" s="22"/>
      <c r="F12" s="40"/>
      <c r="G12" s="17" t="str">
        <f t="shared" si="0"/>
        <v/>
      </c>
      <c r="H12" s="41"/>
    </row>
    <row r="13" spans="2:8" x14ac:dyDescent="0.6">
      <c r="B13" s="50"/>
      <c r="C13" s="14"/>
      <c r="D13" s="22"/>
      <c r="E13" s="22"/>
      <c r="F13" s="40"/>
      <c r="G13" s="17" t="str">
        <f t="shared" si="0"/>
        <v/>
      </c>
      <c r="H13" s="41"/>
    </row>
    <row r="14" spans="2:8" x14ac:dyDescent="0.6">
      <c r="B14" s="50" t="s">
        <v>3840</v>
      </c>
      <c r="C14" s="14" t="s">
        <v>3841</v>
      </c>
      <c r="D14" s="22" t="s">
        <v>3117</v>
      </c>
      <c r="E14" s="23"/>
      <c r="F14" s="24"/>
      <c r="G14" s="17">
        <f t="shared" si="0"/>
        <v>0</v>
      </c>
      <c r="H14" s="42"/>
    </row>
    <row r="15" spans="2:8" x14ac:dyDescent="0.6">
      <c r="B15" s="50"/>
      <c r="C15" s="14"/>
      <c r="D15" s="22"/>
      <c r="E15" s="23"/>
      <c r="F15" s="24"/>
      <c r="G15" s="17" t="str">
        <f t="shared" si="0"/>
        <v/>
      </c>
      <c r="H15" s="42"/>
    </row>
    <row r="16" spans="2:8" x14ac:dyDescent="0.6">
      <c r="B16" s="50" t="s">
        <v>3842</v>
      </c>
      <c r="C16" s="14" t="s">
        <v>3843</v>
      </c>
      <c r="D16" s="22" t="s">
        <v>3117</v>
      </c>
      <c r="E16" s="23"/>
      <c r="F16" s="24"/>
      <c r="G16" s="17">
        <f t="shared" si="0"/>
        <v>0</v>
      </c>
      <c r="H16" s="42"/>
    </row>
    <row r="17" spans="2:8" x14ac:dyDescent="0.6">
      <c r="B17" s="50"/>
      <c r="C17" s="14"/>
      <c r="D17" s="22"/>
      <c r="E17" s="23"/>
      <c r="F17" s="24"/>
      <c r="G17" s="17" t="str">
        <f t="shared" si="0"/>
        <v/>
      </c>
      <c r="H17" s="42"/>
    </row>
    <row r="18" spans="2:8" x14ac:dyDescent="0.6">
      <c r="B18" s="50" t="s">
        <v>3844</v>
      </c>
      <c r="C18" s="14" t="s">
        <v>3845</v>
      </c>
      <c r="D18" s="22" t="s">
        <v>3117</v>
      </c>
      <c r="E18" s="23"/>
      <c r="F18" s="40"/>
      <c r="G18" s="17">
        <f t="shared" si="0"/>
        <v>0</v>
      </c>
      <c r="H18" s="41"/>
    </row>
    <row r="19" spans="2:8" x14ac:dyDescent="0.6">
      <c r="B19" s="50"/>
      <c r="C19" s="14"/>
      <c r="D19" s="22"/>
      <c r="E19" s="23"/>
      <c r="F19" s="43"/>
      <c r="G19" s="17" t="str">
        <f t="shared" si="0"/>
        <v/>
      </c>
      <c r="H19" s="41"/>
    </row>
    <row r="20" spans="2:8" x14ac:dyDescent="0.6">
      <c r="B20" s="50" t="s">
        <v>3846</v>
      </c>
      <c r="C20" s="14" t="s">
        <v>3121</v>
      </c>
      <c r="D20" s="22"/>
      <c r="E20" s="23"/>
      <c r="F20" s="45"/>
      <c r="G20" s="17" t="str">
        <f t="shared" si="0"/>
        <v/>
      </c>
    </row>
    <row r="21" spans="2:8" x14ac:dyDescent="0.6">
      <c r="B21" s="50"/>
      <c r="C21" s="1"/>
      <c r="D21" s="22"/>
      <c r="E21" s="23"/>
      <c r="F21" s="45"/>
      <c r="G21" s="17" t="str">
        <f t="shared" si="0"/>
        <v/>
      </c>
    </row>
    <row r="22" spans="2:8" x14ac:dyDescent="0.6">
      <c r="B22" s="50" t="s">
        <v>3847</v>
      </c>
      <c r="C22" s="14" t="s">
        <v>3123</v>
      </c>
      <c r="D22" s="22" t="s">
        <v>3124</v>
      </c>
      <c r="E22" s="23"/>
      <c r="F22" s="38"/>
      <c r="G22" s="17">
        <f t="shared" si="0"/>
        <v>0</v>
      </c>
    </row>
    <row r="23" spans="2:8" x14ac:dyDescent="0.6">
      <c r="B23" s="50"/>
      <c r="C23" s="14"/>
      <c r="D23" s="22"/>
      <c r="E23" s="23"/>
      <c r="F23" s="45"/>
      <c r="G23" s="17" t="str">
        <f t="shared" si="0"/>
        <v/>
      </c>
    </row>
    <row r="24" spans="2:8" x14ac:dyDescent="0.6">
      <c r="B24" s="50" t="s">
        <v>3848</v>
      </c>
      <c r="C24" s="14" t="s">
        <v>3849</v>
      </c>
      <c r="D24" s="22" t="s">
        <v>3850</v>
      </c>
      <c r="E24" s="23"/>
      <c r="F24" s="43"/>
      <c r="G24" s="17">
        <f t="shared" si="0"/>
        <v>0</v>
      </c>
    </row>
    <row r="25" spans="2:8" x14ac:dyDescent="0.6">
      <c r="B25" s="50"/>
      <c r="C25" s="14"/>
      <c r="D25" s="22"/>
      <c r="E25" s="23"/>
      <c r="F25" s="45"/>
      <c r="G25" s="17" t="str">
        <f t="shared" si="0"/>
        <v/>
      </c>
    </row>
    <row r="26" spans="2:8" x14ac:dyDescent="0.6">
      <c r="B26" s="50" t="s">
        <v>3851</v>
      </c>
      <c r="C26" s="14" t="s">
        <v>3126</v>
      </c>
      <c r="D26" s="22" t="s">
        <v>3850</v>
      </c>
      <c r="E26" s="23"/>
      <c r="F26" s="38"/>
      <c r="G26" s="17">
        <f t="shared" si="0"/>
        <v>0</v>
      </c>
      <c r="H26" s="42"/>
    </row>
    <row r="27" spans="2:8" x14ac:dyDescent="0.6">
      <c r="B27" s="50"/>
      <c r="C27" s="14"/>
      <c r="D27" s="22"/>
      <c r="E27" s="26"/>
      <c r="F27" s="27"/>
      <c r="G27" s="17" t="str">
        <f t="shared" si="0"/>
        <v/>
      </c>
      <c r="H27" s="18"/>
    </row>
    <row r="28" spans="2:8" s="36" customFormat="1" x14ac:dyDescent="0.6">
      <c r="B28" s="50" t="s">
        <v>3852</v>
      </c>
      <c r="C28" s="14" t="s">
        <v>3853</v>
      </c>
      <c r="D28" s="22" t="s">
        <v>3850</v>
      </c>
      <c r="E28" s="26"/>
      <c r="F28" s="27"/>
      <c r="G28" s="17">
        <f t="shared" si="0"/>
        <v>0</v>
      </c>
      <c r="H28" s="18"/>
    </row>
    <row r="29" spans="2:8" x14ac:dyDescent="0.6">
      <c r="B29" s="50"/>
      <c r="C29" s="14"/>
      <c r="D29" s="22"/>
      <c r="E29" s="23"/>
      <c r="F29" s="38"/>
      <c r="G29" s="17" t="str">
        <f t="shared" si="0"/>
        <v/>
      </c>
      <c r="H29" s="42"/>
    </row>
    <row r="30" spans="2:8" ht="26" x14ac:dyDescent="0.6">
      <c r="B30" s="50" t="s">
        <v>3854</v>
      </c>
      <c r="C30" s="14" t="s">
        <v>3855</v>
      </c>
      <c r="D30" s="22" t="s">
        <v>3850</v>
      </c>
      <c r="E30" s="23"/>
      <c r="F30" s="38"/>
      <c r="G30" s="17">
        <f t="shared" si="0"/>
        <v>0</v>
      </c>
      <c r="H30" s="42"/>
    </row>
    <row r="31" spans="2:8" x14ac:dyDescent="0.6">
      <c r="B31" s="50"/>
      <c r="C31" s="14"/>
      <c r="D31" s="22"/>
      <c r="E31" s="23"/>
      <c r="F31" s="47"/>
      <c r="G31" s="17" t="str">
        <f t="shared" si="0"/>
        <v/>
      </c>
      <c r="H31" s="41"/>
    </row>
    <row r="32" spans="2:8" x14ac:dyDescent="0.6">
      <c r="B32" s="50"/>
      <c r="C32" s="14"/>
      <c r="D32" s="22"/>
      <c r="E32" s="23"/>
      <c r="F32" s="47"/>
      <c r="G32" s="17" t="str">
        <f t="shared" si="0"/>
        <v/>
      </c>
      <c r="H32" s="41"/>
    </row>
    <row r="33" spans="2:8" x14ac:dyDescent="0.6">
      <c r="B33" s="50"/>
      <c r="C33" s="14"/>
      <c r="D33" s="22"/>
      <c r="E33" s="23"/>
      <c r="F33" s="43"/>
      <c r="G33" s="17" t="str">
        <f t="shared" si="0"/>
        <v/>
      </c>
      <c r="H33" s="41"/>
    </row>
    <row r="34" spans="2:8" x14ac:dyDescent="0.6">
      <c r="B34" s="50"/>
      <c r="C34" s="14"/>
      <c r="D34" s="22"/>
      <c r="E34" s="23"/>
      <c r="F34" s="43"/>
      <c r="G34" s="17" t="str">
        <f t="shared" si="0"/>
        <v/>
      </c>
      <c r="H34" s="41"/>
    </row>
    <row r="35" spans="2:8" x14ac:dyDescent="0.6">
      <c r="B35" s="50"/>
      <c r="C35" s="14"/>
      <c r="D35" s="22"/>
      <c r="E35" s="22"/>
      <c r="F35" s="40"/>
      <c r="G35" s="17" t="str">
        <f t="shared" si="0"/>
        <v/>
      </c>
      <c r="H35" s="41"/>
    </row>
    <row r="36" spans="2:8" x14ac:dyDescent="0.6">
      <c r="B36" s="50"/>
      <c r="C36" s="14"/>
      <c r="D36" s="22"/>
      <c r="E36" s="22"/>
      <c r="F36" s="40"/>
      <c r="G36" s="17" t="str">
        <f t="shared" si="0"/>
        <v/>
      </c>
      <c r="H36" s="41"/>
    </row>
    <row r="37" spans="2:8" x14ac:dyDescent="0.6">
      <c r="B37" s="50"/>
      <c r="C37" s="14"/>
      <c r="D37" s="22"/>
      <c r="E37" s="22"/>
      <c r="F37" s="38"/>
      <c r="G37" s="17" t="str">
        <f t="shared" si="0"/>
        <v/>
      </c>
      <c r="H37" s="41"/>
    </row>
    <row r="38" spans="2:8" x14ac:dyDescent="0.6">
      <c r="B38" s="50"/>
      <c r="C38" s="14"/>
      <c r="D38" s="22"/>
      <c r="E38" s="22"/>
      <c r="F38" s="38"/>
      <c r="G38" s="17" t="str">
        <f t="shared" si="0"/>
        <v/>
      </c>
      <c r="H38" s="41"/>
    </row>
    <row r="39" spans="2:8" x14ac:dyDescent="0.6">
      <c r="B39" s="50"/>
      <c r="C39" s="14"/>
      <c r="D39" s="22"/>
      <c r="E39" s="22"/>
      <c r="F39" s="38"/>
      <c r="G39" s="17" t="str">
        <f t="shared" si="0"/>
        <v/>
      </c>
      <c r="H39" s="41"/>
    </row>
    <row r="40" spans="2:8" x14ac:dyDescent="0.6">
      <c r="B40" s="50"/>
      <c r="C40" s="14"/>
      <c r="D40" s="22"/>
      <c r="E40" s="22"/>
      <c r="F40" s="38"/>
      <c r="G40" s="17" t="str">
        <f t="shared" si="0"/>
        <v/>
      </c>
      <c r="H40" s="41"/>
    </row>
    <row r="41" spans="2:8" x14ac:dyDescent="0.6">
      <c r="B41" s="50"/>
      <c r="C41" s="14"/>
      <c r="D41" s="22"/>
      <c r="E41" s="22"/>
      <c r="F41" s="38"/>
      <c r="G41" s="17" t="str">
        <f t="shared" ref="G41:G72" si="1">IF(D41="","",E41*F41)</f>
        <v/>
      </c>
      <c r="H41" s="41"/>
    </row>
    <row r="42" spans="2:8" x14ac:dyDescent="0.6">
      <c r="B42" s="50"/>
      <c r="C42" s="14"/>
      <c r="D42" s="22"/>
      <c r="E42" s="22"/>
      <c r="F42" s="38"/>
      <c r="G42" s="17" t="str">
        <f t="shared" si="1"/>
        <v/>
      </c>
      <c r="H42" s="41"/>
    </row>
    <row r="43" spans="2:8" x14ac:dyDescent="0.6">
      <c r="B43" s="50"/>
      <c r="C43" s="14"/>
      <c r="D43" s="22"/>
      <c r="E43" s="22"/>
      <c r="F43" s="38"/>
      <c r="G43" s="17" t="str">
        <f t="shared" si="1"/>
        <v/>
      </c>
      <c r="H43" s="41"/>
    </row>
    <row r="44" spans="2:8" x14ac:dyDescent="0.6">
      <c r="B44" s="50"/>
      <c r="C44" s="14"/>
      <c r="D44" s="22"/>
      <c r="E44" s="22"/>
      <c r="F44" s="38"/>
      <c r="G44" s="17" t="str">
        <f t="shared" si="1"/>
        <v/>
      </c>
      <c r="H44" s="41"/>
    </row>
    <row r="45" spans="2:8" x14ac:dyDescent="0.6">
      <c r="B45" s="50"/>
      <c r="C45" s="14"/>
      <c r="D45" s="22"/>
      <c r="E45" s="22"/>
      <c r="F45" s="48"/>
      <c r="G45" s="17" t="str">
        <f t="shared" si="1"/>
        <v/>
      </c>
      <c r="H45" s="41"/>
    </row>
    <row r="46" spans="2:8" x14ac:dyDescent="0.6">
      <c r="B46" s="50"/>
      <c r="C46" s="14"/>
      <c r="D46" s="22"/>
      <c r="E46" s="22"/>
      <c r="F46" s="48"/>
      <c r="G46" s="17" t="str">
        <f t="shared" si="1"/>
        <v/>
      </c>
      <c r="H46" s="41"/>
    </row>
    <row r="47" spans="2:8" x14ac:dyDescent="0.6">
      <c r="B47" s="50"/>
      <c r="C47" s="14"/>
      <c r="D47" s="22"/>
      <c r="E47" s="22"/>
      <c r="F47" s="38"/>
      <c r="G47" s="17" t="str">
        <f t="shared" si="1"/>
        <v/>
      </c>
      <c r="H47" s="41"/>
    </row>
    <row r="48" spans="2:8" x14ac:dyDescent="0.6">
      <c r="B48" s="50"/>
      <c r="C48" s="14"/>
      <c r="D48" s="22"/>
      <c r="E48" s="22"/>
      <c r="F48" s="38"/>
      <c r="G48" s="17" t="str">
        <f t="shared" si="1"/>
        <v/>
      </c>
      <c r="H48" s="41"/>
    </row>
    <row r="49" spans="2:8" x14ac:dyDescent="0.6">
      <c r="B49" s="50"/>
      <c r="C49" s="14"/>
      <c r="D49" s="22"/>
      <c r="E49" s="22"/>
      <c r="F49" s="38"/>
      <c r="G49" s="17" t="str">
        <f t="shared" si="1"/>
        <v/>
      </c>
      <c r="H49" s="41"/>
    </row>
    <row r="50" spans="2:8" x14ac:dyDescent="0.6">
      <c r="B50" s="50"/>
      <c r="C50" s="14"/>
      <c r="D50" s="22"/>
      <c r="E50" s="22"/>
      <c r="F50" s="38"/>
      <c r="G50" s="17" t="str">
        <f t="shared" si="1"/>
        <v/>
      </c>
      <c r="H50" s="41"/>
    </row>
    <row r="51" spans="2:8" x14ac:dyDescent="0.6">
      <c r="B51" s="50"/>
      <c r="C51" s="14"/>
      <c r="D51" s="22"/>
      <c r="E51" s="22"/>
      <c r="F51" s="38"/>
      <c r="G51" s="17" t="str">
        <f t="shared" si="1"/>
        <v/>
      </c>
      <c r="H51" s="41"/>
    </row>
    <row r="52" spans="2:8" x14ac:dyDescent="0.6">
      <c r="B52" s="50"/>
      <c r="C52" s="14"/>
      <c r="D52" s="22"/>
      <c r="E52" s="22"/>
      <c r="F52" s="38"/>
      <c r="G52" s="17" t="str">
        <f t="shared" si="1"/>
        <v/>
      </c>
      <c r="H52" s="41"/>
    </row>
    <row r="53" spans="2:8" x14ac:dyDescent="0.6">
      <c r="B53" s="50"/>
      <c r="C53" s="14"/>
      <c r="D53" s="22"/>
      <c r="E53" s="22"/>
      <c r="F53" s="38"/>
      <c r="G53" s="17" t="str">
        <f t="shared" si="1"/>
        <v/>
      </c>
      <c r="H53" s="41"/>
    </row>
    <row r="54" spans="2:8" x14ac:dyDescent="0.6">
      <c r="B54" s="50"/>
      <c r="C54" s="14"/>
      <c r="D54" s="22"/>
      <c r="E54" s="22"/>
      <c r="F54" s="38"/>
      <c r="G54" s="17" t="str">
        <f t="shared" si="1"/>
        <v/>
      </c>
      <c r="H54" s="41"/>
    </row>
    <row r="55" spans="2:8" x14ac:dyDescent="0.6">
      <c r="B55" s="50"/>
      <c r="C55" s="14"/>
      <c r="D55" s="37"/>
      <c r="E55" s="37"/>
      <c r="F55" s="38"/>
      <c r="G55" s="17" t="str">
        <f t="shared" si="1"/>
        <v/>
      </c>
    </row>
    <row r="56" spans="2:8" x14ac:dyDescent="0.6">
      <c r="B56" s="50"/>
      <c r="C56" s="14"/>
      <c r="D56" s="22"/>
      <c r="E56" s="22"/>
      <c r="F56" s="38"/>
      <c r="G56" s="17" t="str">
        <f t="shared" si="1"/>
        <v/>
      </c>
      <c r="H56" s="41"/>
    </row>
    <row r="57" spans="2:8" x14ac:dyDescent="0.6">
      <c r="B57" s="50"/>
      <c r="C57" s="14"/>
      <c r="D57" s="37"/>
      <c r="E57" s="37"/>
      <c r="F57" s="38"/>
      <c r="G57" s="17" t="str">
        <f t="shared" si="1"/>
        <v/>
      </c>
      <c r="H57" s="49"/>
    </row>
    <row r="58" spans="2:8" x14ac:dyDescent="0.6">
      <c r="B58" s="50"/>
      <c r="C58" s="14"/>
      <c r="D58" s="37"/>
      <c r="E58" s="37"/>
      <c r="F58" s="38"/>
      <c r="G58" s="17" t="str">
        <f t="shared" si="1"/>
        <v/>
      </c>
    </row>
    <row r="59" spans="2:8" x14ac:dyDescent="0.6">
      <c r="B59" s="50"/>
      <c r="C59" s="14"/>
      <c r="D59" s="22"/>
      <c r="E59" s="22"/>
      <c r="F59" s="38"/>
      <c r="G59" s="17" t="str">
        <f t="shared" si="1"/>
        <v/>
      </c>
      <c r="H59" s="41"/>
    </row>
    <row r="60" spans="2:8" x14ac:dyDescent="0.6">
      <c r="B60" s="50"/>
      <c r="C60" s="14"/>
      <c r="D60" s="22"/>
      <c r="E60" s="22"/>
      <c r="F60" s="38"/>
      <c r="G60" s="17" t="str">
        <f t="shared" si="1"/>
        <v/>
      </c>
      <c r="H60" s="41"/>
    </row>
    <row r="61" spans="2:8" x14ac:dyDescent="0.6">
      <c r="B61" s="50"/>
      <c r="C61" s="14"/>
      <c r="D61" s="22"/>
      <c r="E61" s="22"/>
      <c r="F61" s="38"/>
      <c r="G61" s="17" t="str">
        <f t="shared" si="1"/>
        <v/>
      </c>
      <c r="H61" s="41"/>
    </row>
    <row r="62" spans="2:8" x14ac:dyDescent="0.6">
      <c r="B62" s="50"/>
      <c r="C62" s="14"/>
      <c r="D62" s="22"/>
      <c r="E62" s="22"/>
      <c r="F62" s="38"/>
      <c r="G62" s="17" t="str">
        <f t="shared" si="1"/>
        <v/>
      </c>
      <c r="H62" s="41"/>
    </row>
    <row r="63" spans="2:8" x14ac:dyDescent="0.6">
      <c r="B63" s="50"/>
      <c r="C63" s="14"/>
      <c r="D63" s="22"/>
      <c r="E63" s="22"/>
      <c r="F63" s="38"/>
      <c r="G63" s="17" t="str">
        <f t="shared" si="1"/>
        <v/>
      </c>
      <c r="H63" s="41"/>
    </row>
    <row r="64" spans="2:8" x14ac:dyDescent="0.6">
      <c r="B64" s="50"/>
      <c r="C64" s="14"/>
      <c r="D64" s="22"/>
      <c r="E64" s="22"/>
      <c r="F64" s="38"/>
      <c r="G64" s="17" t="str">
        <f t="shared" si="1"/>
        <v/>
      </c>
      <c r="H64" s="41"/>
    </row>
    <row r="65" spans="2:8" x14ac:dyDescent="0.6">
      <c r="B65" s="50"/>
      <c r="C65" s="14"/>
      <c r="D65" s="22"/>
      <c r="E65" s="22"/>
      <c r="F65" s="38"/>
      <c r="G65" s="17" t="str">
        <f t="shared" si="1"/>
        <v/>
      </c>
      <c r="H65" s="41"/>
    </row>
    <row r="66" spans="2:8" x14ac:dyDescent="0.6">
      <c r="B66" s="50"/>
      <c r="C66" s="14"/>
      <c r="D66" s="22"/>
      <c r="E66" s="22"/>
      <c r="F66" s="38"/>
      <c r="G66" s="17" t="str">
        <f t="shared" si="1"/>
        <v/>
      </c>
      <c r="H66" s="41"/>
    </row>
    <row r="67" spans="2:8" x14ac:dyDescent="0.6">
      <c r="B67" s="50"/>
      <c r="C67" s="14"/>
      <c r="D67" s="22"/>
      <c r="E67" s="22"/>
      <c r="F67" s="38"/>
      <c r="G67" s="17" t="str">
        <f t="shared" si="1"/>
        <v/>
      </c>
      <c r="H67" s="41"/>
    </row>
    <row r="68" spans="2:8" x14ac:dyDescent="0.6">
      <c r="B68" s="50"/>
      <c r="C68" s="14"/>
      <c r="D68" s="22"/>
      <c r="E68" s="22"/>
      <c r="F68" s="38"/>
      <c r="G68" s="17" t="str">
        <f t="shared" si="1"/>
        <v/>
      </c>
      <c r="H68" s="41"/>
    </row>
    <row r="69" spans="2:8" x14ac:dyDescent="0.6">
      <c r="B69" s="50"/>
      <c r="C69" s="14"/>
      <c r="D69" s="22"/>
      <c r="E69" s="22"/>
      <c r="F69" s="38"/>
      <c r="G69" s="17" t="str">
        <f t="shared" si="1"/>
        <v/>
      </c>
      <c r="H69" s="41"/>
    </row>
    <row r="70" spans="2:8" x14ac:dyDescent="0.6">
      <c r="B70" s="50"/>
      <c r="C70" s="14"/>
      <c r="D70" s="22"/>
      <c r="E70" s="22"/>
      <c r="F70" s="38"/>
      <c r="G70" s="17" t="str">
        <f t="shared" si="1"/>
        <v/>
      </c>
      <c r="H70" s="41"/>
    </row>
    <row r="71" spans="2:8" x14ac:dyDescent="0.6">
      <c r="B71" s="50"/>
      <c r="C71" s="14"/>
      <c r="D71" s="22"/>
      <c r="E71" s="22"/>
      <c r="F71" s="38"/>
      <c r="G71" s="17" t="str">
        <f t="shared" si="1"/>
        <v/>
      </c>
      <c r="H71" s="41"/>
    </row>
    <row r="72" spans="2:8" x14ac:dyDescent="0.6">
      <c r="B72" s="50"/>
      <c r="C72" s="14"/>
      <c r="D72" s="22"/>
      <c r="E72" s="22"/>
      <c r="F72" s="38"/>
      <c r="G72" s="17" t="str">
        <f t="shared" si="1"/>
        <v/>
      </c>
      <c r="H72" s="41"/>
    </row>
    <row r="73" spans="2:8" x14ac:dyDescent="0.6">
      <c r="B73" s="50"/>
      <c r="C73" s="14"/>
      <c r="D73" s="22"/>
      <c r="E73" s="22"/>
      <c r="F73" s="38"/>
      <c r="G73" s="17" t="str">
        <f t="shared" ref="G73:G74" si="2">IF(D73="","",E73*F73)</f>
        <v/>
      </c>
      <c r="H73" s="41"/>
    </row>
    <row r="74" spans="2:8" x14ac:dyDescent="0.6">
      <c r="B74" s="50"/>
      <c r="C74" s="14"/>
      <c r="D74" s="22"/>
      <c r="E74" s="22"/>
      <c r="F74" s="38"/>
      <c r="G74" s="17" t="str">
        <f t="shared" si="2"/>
        <v/>
      </c>
      <c r="H74" s="41"/>
    </row>
    <row r="75" spans="2:8" x14ac:dyDescent="0.6">
      <c r="B75" s="50"/>
      <c r="C75" s="14"/>
      <c r="D75" s="22"/>
      <c r="E75" s="22"/>
      <c r="F75" s="38"/>
      <c r="G75" s="17"/>
      <c r="H75" s="41"/>
    </row>
    <row r="76" spans="2:8" x14ac:dyDescent="0.6">
      <c r="B76" s="50"/>
      <c r="C76" s="14"/>
      <c r="D76" s="22"/>
      <c r="E76" s="22"/>
      <c r="F76" s="38"/>
      <c r="G76" s="17" t="str">
        <f>IF(D76="","",E76*F76)</f>
        <v/>
      </c>
      <c r="H76" s="41"/>
    </row>
    <row r="77" spans="2:8" x14ac:dyDescent="0.6">
      <c r="B77" s="50"/>
      <c r="C77" s="14"/>
      <c r="D77" s="22"/>
      <c r="E77" s="22"/>
      <c r="F77" s="38"/>
      <c r="G77" s="17" t="str">
        <f>IF(D77="","",E77*F77)</f>
        <v/>
      </c>
      <c r="H77" s="41"/>
    </row>
    <row r="78" spans="2:8" s="28" customFormat="1" ht="24.75" customHeight="1" x14ac:dyDescent="0.6">
      <c r="B78" s="177" t="str">
        <f>$B$10</f>
        <v>C13.5</v>
      </c>
      <c r="C78" s="30" t="s">
        <v>173</v>
      </c>
      <c r="D78" s="31"/>
      <c r="E78" s="32"/>
      <c r="F78" s="31"/>
      <c r="G78" s="33">
        <f>SUM(G11:G77)</f>
        <v>0</v>
      </c>
      <c r="H78" s="34"/>
    </row>
  </sheetData>
  <mergeCells count="4">
    <mergeCell ref="E1:G1"/>
    <mergeCell ref="B5:F7"/>
    <mergeCell ref="G4:G7"/>
    <mergeCell ref="B4:F4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ZNT 4198/17T Standard Quotation Document Ver. 2019-09-02&amp;R&amp;"Arial,Bold"_____________________
C&amp;P   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31"/>
  <dimension ref="B1:J73"/>
  <sheetViews>
    <sheetView view="pageBreakPreview" zoomScaleNormal="125" zoomScaleSheetLayoutView="100" zoomScalePageLayoutView="125" workbookViewId="0">
      <selection activeCell="M38" sqref="M38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10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10" x14ac:dyDescent="0.6">
      <c r="B2" s="101" t="str">
        <f>Client2</f>
        <v>Department of Transport</v>
      </c>
    </row>
    <row r="3" spans="2:10" x14ac:dyDescent="0.6">
      <c r="B3" s="82"/>
      <c r="C3" s="82"/>
      <c r="D3" s="83"/>
      <c r="E3" s="83"/>
      <c r="F3" s="84"/>
      <c r="G3" s="102"/>
    </row>
    <row r="4" spans="2:10" x14ac:dyDescent="0.6">
      <c r="B4" s="376" t="s">
        <v>8</v>
      </c>
      <c r="C4" s="377"/>
      <c r="D4" s="377"/>
      <c r="E4" s="377"/>
      <c r="F4" s="377"/>
      <c r="G4" s="373" t="str">
        <f>"CHAPTER "&amp;B10</f>
        <v>CHAPTER C13.6</v>
      </c>
      <c r="H4" s="6"/>
    </row>
    <row r="5" spans="2:10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10" ht="12.75" customHeight="1" x14ac:dyDescent="0.6">
      <c r="B6" s="369"/>
      <c r="C6" s="370"/>
      <c r="D6" s="370"/>
      <c r="E6" s="370"/>
      <c r="F6" s="370"/>
      <c r="G6" s="374"/>
      <c r="H6" s="8"/>
      <c r="J6" s="259"/>
    </row>
    <row r="7" spans="2:10" ht="7.5" customHeight="1" x14ac:dyDescent="0.6">
      <c r="B7" s="371"/>
      <c r="C7" s="372"/>
      <c r="D7" s="372"/>
      <c r="E7" s="372"/>
      <c r="F7" s="372"/>
      <c r="G7" s="375"/>
      <c r="H7" s="8"/>
    </row>
    <row r="8" spans="2:10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10" x14ac:dyDescent="0.6">
      <c r="B9" s="50"/>
      <c r="C9" s="14"/>
      <c r="D9" s="15"/>
      <c r="E9" s="15"/>
      <c r="F9" s="16"/>
      <c r="G9" s="17" t="str">
        <f t="shared" ref="G9:G40" si="0">IF(D9="","",E9*F9)</f>
        <v/>
      </c>
      <c r="H9" s="18"/>
    </row>
    <row r="10" spans="2:10" x14ac:dyDescent="0.6">
      <c r="B10" s="77" t="s">
        <v>3856</v>
      </c>
      <c r="C10" s="20" t="s">
        <v>3857</v>
      </c>
      <c r="D10" s="22"/>
      <c r="E10" s="22"/>
      <c r="F10" s="40"/>
      <c r="G10" s="17" t="str">
        <f t="shared" si="0"/>
        <v/>
      </c>
      <c r="H10" s="41"/>
    </row>
    <row r="11" spans="2:10" x14ac:dyDescent="0.6">
      <c r="B11" s="50"/>
      <c r="C11" s="14"/>
      <c r="D11" s="22"/>
      <c r="E11" s="22"/>
      <c r="F11" s="40"/>
      <c r="G11" s="17" t="str">
        <f t="shared" si="0"/>
        <v/>
      </c>
      <c r="H11" s="41"/>
    </row>
    <row r="12" spans="2:10" x14ac:dyDescent="0.6">
      <c r="B12" s="50" t="s">
        <v>3858</v>
      </c>
      <c r="C12" s="14" t="s">
        <v>3859</v>
      </c>
      <c r="D12" s="22"/>
      <c r="E12" s="22"/>
      <c r="F12" s="40"/>
      <c r="G12" s="17" t="str">
        <f t="shared" si="0"/>
        <v/>
      </c>
      <c r="H12" s="41"/>
    </row>
    <row r="13" spans="2:10" x14ac:dyDescent="0.6">
      <c r="B13" s="50"/>
      <c r="C13" s="14"/>
      <c r="D13" s="22"/>
      <c r="E13" s="22"/>
      <c r="F13" s="40"/>
      <c r="G13" s="17" t="str">
        <f t="shared" si="0"/>
        <v/>
      </c>
      <c r="H13" s="41"/>
    </row>
    <row r="14" spans="2:10" x14ac:dyDescent="0.6">
      <c r="B14" s="50" t="s">
        <v>3860</v>
      </c>
      <c r="C14" s="14" t="s">
        <v>3861</v>
      </c>
      <c r="D14" s="22" t="s">
        <v>90</v>
      </c>
      <c r="E14" s="23">
        <v>18</v>
      </c>
      <c r="F14" s="24"/>
      <c r="G14" s="17">
        <f t="shared" si="0"/>
        <v>0</v>
      </c>
      <c r="H14" s="42"/>
    </row>
    <row r="15" spans="2:10" x14ac:dyDescent="0.6">
      <c r="B15" s="77"/>
      <c r="C15" s="14"/>
      <c r="D15" s="22"/>
      <c r="E15" s="23"/>
      <c r="F15" s="24"/>
      <c r="G15" s="17" t="str">
        <f t="shared" si="0"/>
        <v/>
      </c>
      <c r="H15" s="42"/>
    </row>
    <row r="16" spans="2:10" ht="52" x14ac:dyDescent="0.6">
      <c r="B16" s="50" t="s">
        <v>3862</v>
      </c>
      <c r="C16" s="14" t="s">
        <v>3863</v>
      </c>
      <c r="D16" s="22" t="s">
        <v>28</v>
      </c>
      <c r="E16" s="23">
        <v>1</v>
      </c>
      <c r="F16" s="24"/>
      <c r="G16" s="25">
        <f t="shared" si="0"/>
        <v>0</v>
      </c>
      <c r="H16" s="42"/>
    </row>
    <row r="17" spans="2:8" x14ac:dyDescent="0.6">
      <c r="B17" s="50"/>
      <c r="C17" s="14"/>
      <c r="D17" s="22"/>
      <c r="E17" s="23"/>
      <c r="F17" s="24"/>
      <c r="G17" s="17" t="str">
        <f t="shared" si="0"/>
        <v/>
      </c>
      <c r="H17" s="42"/>
    </row>
    <row r="18" spans="2:8" hidden="1" x14ac:dyDescent="0.6">
      <c r="B18" s="50" t="s">
        <v>3864</v>
      </c>
      <c r="C18" s="14" t="s">
        <v>3865</v>
      </c>
      <c r="D18" s="22"/>
      <c r="E18" s="23"/>
      <c r="F18" s="40"/>
      <c r="G18" s="17" t="str">
        <f t="shared" si="0"/>
        <v/>
      </c>
      <c r="H18" s="41"/>
    </row>
    <row r="19" spans="2:8" hidden="1" x14ac:dyDescent="0.6">
      <c r="B19" s="50"/>
      <c r="C19" s="14"/>
      <c r="D19" s="22"/>
      <c r="E19" s="23"/>
      <c r="F19" s="43"/>
      <c r="G19" s="17" t="str">
        <f t="shared" si="0"/>
        <v/>
      </c>
      <c r="H19" s="41"/>
    </row>
    <row r="20" spans="2:8" hidden="1" x14ac:dyDescent="0.6">
      <c r="B20" s="50" t="s">
        <v>3866</v>
      </c>
      <c r="C20" s="14" t="s">
        <v>3867</v>
      </c>
      <c r="D20" s="22" t="s">
        <v>62</v>
      </c>
      <c r="E20" s="23"/>
      <c r="F20" s="45"/>
      <c r="G20" s="17">
        <f t="shared" si="0"/>
        <v>0</v>
      </c>
    </row>
    <row r="21" spans="2:8" hidden="1" x14ac:dyDescent="0.6">
      <c r="B21" s="50"/>
      <c r="C21" s="1"/>
      <c r="D21" s="22"/>
      <c r="E21" s="23"/>
      <c r="F21" s="45"/>
      <c r="G21" s="17" t="str">
        <f t="shared" si="0"/>
        <v/>
      </c>
    </row>
    <row r="22" spans="2:8" hidden="1" x14ac:dyDescent="0.6">
      <c r="B22" s="50" t="s">
        <v>3868</v>
      </c>
      <c r="C22" s="14" t="s">
        <v>3869</v>
      </c>
      <c r="D22" s="22" t="s">
        <v>90</v>
      </c>
      <c r="E22" s="23"/>
      <c r="F22" s="38"/>
      <c r="G22" s="17">
        <f t="shared" si="0"/>
        <v>0</v>
      </c>
    </row>
    <row r="23" spans="2:8" hidden="1" x14ac:dyDescent="0.6">
      <c r="B23" s="50"/>
      <c r="C23" s="14"/>
      <c r="D23" s="22"/>
      <c r="E23" s="23"/>
      <c r="F23" s="45"/>
      <c r="G23" s="17" t="str">
        <f t="shared" si="0"/>
        <v/>
      </c>
    </row>
    <row r="24" spans="2:8" ht="15.5" x14ac:dyDescent="0.6">
      <c r="B24" s="50" t="s">
        <v>3870</v>
      </c>
      <c r="C24" s="14" t="s">
        <v>3871</v>
      </c>
      <c r="D24" s="22" t="s">
        <v>172</v>
      </c>
      <c r="E24" s="258">
        <v>1.1000000000000001</v>
      </c>
      <c r="F24" s="24"/>
      <c r="G24" s="17">
        <f t="shared" si="0"/>
        <v>0</v>
      </c>
    </row>
    <row r="25" spans="2:8" x14ac:dyDescent="0.6">
      <c r="B25" s="50"/>
      <c r="C25" s="14"/>
      <c r="D25" s="22"/>
      <c r="E25" s="23"/>
      <c r="F25" s="45"/>
      <c r="G25" s="17" t="str">
        <f t="shared" si="0"/>
        <v/>
      </c>
    </row>
    <row r="26" spans="2:8" ht="39" x14ac:dyDescent="0.6">
      <c r="B26" s="50" t="s">
        <v>3872</v>
      </c>
      <c r="C26" s="14" t="s">
        <v>3873</v>
      </c>
      <c r="D26" s="22" t="s">
        <v>90</v>
      </c>
      <c r="E26" s="23">
        <v>4</v>
      </c>
      <c r="F26" s="24"/>
      <c r="G26" s="17">
        <f t="shared" si="0"/>
        <v>0</v>
      </c>
      <c r="H26" s="42"/>
    </row>
    <row r="27" spans="2:8" x14ac:dyDescent="0.6">
      <c r="B27" s="50"/>
      <c r="C27" s="14"/>
      <c r="D27" s="22"/>
      <c r="E27" s="26"/>
      <c r="F27" s="27"/>
      <c r="G27" s="17" t="str">
        <f t="shared" si="0"/>
        <v/>
      </c>
      <c r="H27" s="18"/>
    </row>
    <row r="28" spans="2:8" s="36" customFormat="1" hidden="1" x14ac:dyDescent="0.6">
      <c r="B28" s="50" t="s">
        <v>3874</v>
      </c>
      <c r="C28" s="14" t="s">
        <v>3875</v>
      </c>
      <c r="D28" s="15"/>
      <c r="E28" s="26"/>
      <c r="F28" s="27"/>
      <c r="G28" s="17" t="str">
        <f t="shared" si="0"/>
        <v/>
      </c>
      <c r="H28" s="18"/>
    </row>
    <row r="29" spans="2:8" x14ac:dyDescent="0.6">
      <c r="B29" s="50"/>
      <c r="C29" s="14"/>
      <c r="D29" s="22"/>
      <c r="E29" s="23"/>
      <c r="F29" s="38"/>
      <c r="G29" s="17" t="str">
        <f t="shared" si="0"/>
        <v/>
      </c>
      <c r="H29" s="42"/>
    </row>
    <row r="30" spans="2:8" ht="26" hidden="1" x14ac:dyDescent="0.6">
      <c r="B30" s="50" t="s">
        <v>3876</v>
      </c>
      <c r="C30" s="14" t="s">
        <v>3877</v>
      </c>
      <c r="D30" s="15" t="s">
        <v>3878</v>
      </c>
      <c r="E30" s="23"/>
      <c r="F30" s="38"/>
      <c r="G30" s="17">
        <f t="shared" si="0"/>
        <v>0</v>
      </c>
      <c r="H30" s="42"/>
    </row>
    <row r="31" spans="2:8" hidden="1" x14ac:dyDescent="0.6">
      <c r="B31" s="50"/>
      <c r="C31" s="14"/>
      <c r="D31" s="22"/>
      <c r="E31" s="23"/>
      <c r="F31" s="47"/>
      <c r="G31" s="17" t="str">
        <f t="shared" si="0"/>
        <v/>
      </c>
      <c r="H31" s="41"/>
    </row>
    <row r="32" spans="2:8" ht="26" hidden="1" x14ac:dyDescent="0.6">
      <c r="B32" s="50" t="s">
        <v>3879</v>
      </c>
      <c r="C32" s="14" t="s">
        <v>3880</v>
      </c>
      <c r="D32" s="22" t="s">
        <v>73</v>
      </c>
      <c r="E32" s="23"/>
      <c r="F32" s="47"/>
      <c r="G32" s="17">
        <f t="shared" si="0"/>
        <v>0</v>
      </c>
      <c r="H32" s="41"/>
    </row>
    <row r="33" spans="2:8" hidden="1" x14ac:dyDescent="0.6">
      <c r="B33" s="50"/>
      <c r="C33" s="14"/>
      <c r="D33" s="22"/>
      <c r="E33" s="23"/>
      <c r="F33" s="43"/>
      <c r="G33" s="17" t="str">
        <f t="shared" si="0"/>
        <v/>
      </c>
      <c r="H33" s="41"/>
    </row>
    <row r="34" spans="2:8" ht="26" hidden="1" x14ac:dyDescent="0.6">
      <c r="B34" s="50" t="s">
        <v>3881</v>
      </c>
      <c r="C34" s="14" t="s">
        <v>3882</v>
      </c>
      <c r="D34" s="22" t="s">
        <v>90</v>
      </c>
      <c r="E34" s="23"/>
      <c r="F34" s="43"/>
      <c r="G34" s="17">
        <f t="shared" si="0"/>
        <v>0</v>
      </c>
      <c r="H34" s="41"/>
    </row>
    <row r="35" spans="2:8" x14ac:dyDescent="0.6">
      <c r="B35" s="50"/>
      <c r="C35" s="14"/>
      <c r="D35" s="22"/>
      <c r="E35" s="22"/>
      <c r="F35" s="40"/>
      <c r="G35" s="17" t="str">
        <f t="shared" si="0"/>
        <v/>
      </c>
      <c r="H35" s="41"/>
    </row>
    <row r="36" spans="2:8" x14ac:dyDescent="0.6">
      <c r="B36" s="50"/>
      <c r="C36" s="14"/>
      <c r="D36" s="22"/>
      <c r="E36" s="22"/>
      <c r="F36" s="40"/>
      <c r="G36" s="17" t="str">
        <f t="shared" si="0"/>
        <v/>
      </c>
      <c r="H36" s="41"/>
    </row>
    <row r="37" spans="2:8" x14ac:dyDescent="0.6">
      <c r="B37" s="50"/>
      <c r="C37" s="14"/>
      <c r="D37" s="22"/>
      <c r="E37" s="22"/>
      <c r="F37" s="38"/>
      <c r="G37" s="17" t="str">
        <f t="shared" si="0"/>
        <v/>
      </c>
      <c r="H37" s="41"/>
    </row>
    <row r="38" spans="2:8" x14ac:dyDescent="0.6">
      <c r="B38" s="50"/>
      <c r="C38" s="14"/>
      <c r="D38" s="22"/>
      <c r="E38" s="22"/>
      <c r="F38" s="38"/>
      <c r="G38" s="17" t="str">
        <f t="shared" si="0"/>
        <v/>
      </c>
      <c r="H38" s="41"/>
    </row>
    <row r="39" spans="2:8" x14ac:dyDescent="0.6">
      <c r="B39" s="50"/>
      <c r="C39" s="14"/>
      <c r="D39" s="22"/>
      <c r="E39" s="22"/>
      <c r="F39" s="38"/>
      <c r="G39" s="17" t="str">
        <f t="shared" si="0"/>
        <v/>
      </c>
      <c r="H39" s="41"/>
    </row>
    <row r="40" spans="2:8" x14ac:dyDescent="0.6">
      <c r="B40" s="50"/>
      <c r="C40" s="14"/>
      <c r="D40" s="22"/>
      <c r="E40" s="22"/>
      <c r="F40" s="38"/>
      <c r="G40" s="17" t="str">
        <f t="shared" si="0"/>
        <v/>
      </c>
      <c r="H40" s="41"/>
    </row>
    <row r="41" spans="2:8" x14ac:dyDescent="0.6">
      <c r="B41" s="50"/>
      <c r="C41" s="14"/>
      <c r="D41" s="22"/>
      <c r="E41" s="22"/>
      <c r="F41" s="38"/>
      <c r="G41" s="17" t="str">
        <f t="shared" ref="G41:G72" si="1">IF(D41="","",E41*F41)</f>
        <v/>
      </c>
      <c r="H41" s="41"/>
    </row>
    <row r="42" spans="2:8" x14ac:dyDescent="0.6">
      <c r="B42" s="50"/>
      <c r="C42" s="14"/>
      <c r="D42" s="22"/>
      <c r="E42" s="22"/>
      <c r="F42" s="38"/>
      <c r="G42" s="17" t="str">
        <f t="shared" si="1"/>
        <v/>
      </c>
      <c r="H42" s="41"/>
    </row>
    <row r="43" spans="2:8" x14ac:dyDescent="0.6">
      <c r="B43" s="50"/>
      <c r="C43" s="14"/>
      <c r="D43" s="22"/>
      <c r="E43" s="22"/>
      <c r="F43" s="38"/>
      <c r="G43" s="17" t="str">
        <f t="shared" si="1"/>
        <v/>
      </c>
      <c r="H43" s="41"/>
    </row>
    <row r="44" spans="2:8" x14ac:dyDescent="0.6">
      <c r="B44" s="50"/>
      <c r="C44" s="14"/>
      <c r="D44" s="22"/>
      <c r="E44" s="22"/>
      <c r="F44" s="38"/>
      <c r="G44" s="17" t="str">
        <f t="shared" si="1"/>
        <v/>
      </c>
      <c r="H44" s="41"/>
    </row>
    <row r="45" spans="2:8" x14ac:dyDescent="0.6">
      <c r="B45" s="50"/>
      <c r="C45" s="14"/>
      <c r="D45" s="22"/>
      <c r="E45" s="22"/>
      <c r="F45" s="48"/>
      <c r="G45" s="17" t="str">
        <f t="shared" si="1"/>
        <v/>
      </c>
      <c r="H45" s="41"/>
    </row>
    <row r="46" spans="2:8" x14ac:dyDescent="0.6">
      <c r="B46" s="50"/>
      <c r="C46" s="14"/>
      <c r="D46" s="22"/>
      <c r="E46" s="22"/>
      <c r="F46" s="48"/>
      <c r="G46" s="17" t="str">
        <f t="shared" si="1"/>
        <v/>
      </c>
      <c r="H46" s="41"/>
    </row>
    <row r="47" spans="2:8" x14ac:dyDescent="0.6">
      <c r="B47" s="50"/>
      <c r="C47" s="14"/>
      <c r="D47" s="22"/>
      <c r="E47" s="22"/>
      <c r="F47" s="38"/>
      <c r="G47" s="17" t="str">
        <f t="shared" si="1"/>
        <v/>
      </c>
      <c r="H47" s="41"/>
    </row>
    <row r="48" spans="2:8" x14ac:dyDescent="0.6">
      <c r="B48" s="50"/>
      <c r="C48" s="14"/>
      <c r="D48" s="22"/>
      <c r="E48" s="22"/>
      <c r="F48" s="38"/>
      <c r="G48" s="17" t="str">
        <f t="shared" si="1"/>
        <v/>
      </c>
      <c r="H48" s="41"/>
    </row>
    <row r="49" spans="2:8" x14ac:dyDescent="0.6">
      <c r="B49" s="50"/>
      <c r="C49" s="14"/>
      <c r="D49" s="22"/>
      <c r="E49" s="22"/>
      <c r="F49" s="38"/>
      <c r="G49" s="17" t="str">
        <f t="shared" si="1"/>
        <v/>
      </c>
      <c r="H49" s="41"/>
    </row>
    <row r="50" spans="2:8" x14ac:dyDescent="0.6">
      <c r="B50" s="50"/>
      <c r="C50" s="14"/>
      <c r="D50" s="22"/>
      <c r="E50" s="22"/>
      <c r="F50" s="38"/>
      <c r="G50" s="17" t="str">
        <f t="shared" si="1"/>
        <v/>
      </c>
      <c r="H50" s="41"/>
    </row>
    <row r="51" spans="2:8" x14ac:dyDescent="0.6">
      <c r="B51" s="50"/>
      <c r="C51" s="14"/>
      <c r="D51" s="22"/>
      <c r="E51" s="22"/>
      <c r="F51" s="38"/>
      <c r="G51" s="17" t="str">
        <f t="shared" si="1"/>
        <v/>
      </c>
      <c r="H51" s="41"/>
    </row>
    <row r="52" spans="2:8" x14ac:dyDescent="0.6">
      <c r="B52" s="50"/>
      <c r="C52" s="14"/>
      <c r="D52" s="22"/>
      <c r="E52" s="22"/>
      <c r="F52" s="38"/>
      <c r="G52" s="17" t="str">
        <f t="shared" si="1"/>
        <v/>
      </c>
      <c r="H52" s="41"/>
    </row>
    <row r="53" spans="2:8" x14ac:dyDescent="0.6">
      <c r="B53" s="50"/>
      <c r="C53" s="14"/>
      <c r="D53" s="22"/>
      <c r="E53" s="22"/>
      <c r="F53" s="38"/>
      <c r="G53" s="17" t="str">
        <f t="shared" si="1"/>
        <v/>
      </c>
      <c r="H53" s="41"/>
    </row>
    <row r="54" spans="2:8" x14ac:dyDescent="0.6">
      <c r="B54" s="50"/>
      <c r="C54" s="14"/>
      <c r="D54" s="22"/>
      <c r="E54" s="22"/>
      <c r="F54" s="38"/>
      <c r="G54" s="17" t="str">
        <f t="shared" si="1"/>
        <v/>
      </c>
      <c r="H54" s="41"/>
    </row>
    <row r="55" spans="2:8" x14ac:dyDescent="0.6">
      <c r="B55" s="50"/>
      <c r="C55" s="14"/>
      <c r="D55" s="37"/>
      <c r="E55" s="37"/>
      <c r="F55" s="38"/>
      <c r="G55" s="17" t="str">
        <f t="shared" si="1"/>
        <v/>
      </c>
    </row>
    <row r="56" spans="2:8" x14ac:dyDescent="0.6">
      <c r="B56" s="50"/>
      <c r="C56" s="14"/>
      <c r="D56" s="22"/>
      <c r="E56" s="22"/>
      <c r="F56" s="38"/>
      <c r="G56" s="17" t="str">
        <f t="shared" si="1"/>
        <v/>
      </c>
      <c r="H56" s="41"/>
    </row>
    <row r="57" spans="2:8" x14ac:dyDescent="0.6">
      <c r="B57" s="50"/>
      <c r="C57" s="14"/>
      <c r="D57" s="37"/>
      <c r="E57" s="37"/>
      <c r="F57" s="38"/>
      <c r="G57" s="17" t="str">
        <f t="shared" si="1"/>
        <v/>
      </c>
      <c r="H57" s="49"/>
    </row>
    <row r="58" spans="2:8" x14ac:dyDescent="0.6">
      <c r="B58" s="50"/>
      <c r="C58" s="14"/>
      <c r="D58" s="37"/>
      <c r="E58" s="37"/>
      <c r="F58" s="38"/>
      <c r="G58" s="17" t="str">
        <f t="shared" si="1"/>
        <v/>
      </c>
    </row>
    <row r="59" spans="2:8" x14ac:dyDescent="0.6">
      <c r="B59" s="50"/>
      <c r="C59" s="14"/>
      <c r="D59" s="22"/>
      <c r="E59" s="22"/>
      <c r="F59" s="38"/>
      <c r="G59" s="17" t="str">
        <f t="shared" si="1"/>
        <v/>
      </c>
      <c r="H59" s="41"/>
    </row>
    <row r="60" spans="2:8" x14ac:dyDescent="0.6">
      <c r="B60" s="50"/>
      <c r="C60" s="14"/>
      <c r="D60" s="22"/>
      <c r="E60" s="22"/>
      <c r="F60" s="38"/>
      <c r="G60" s="17" t="str">
        <f t="shared" si="1"/>
        <v/>
      </c>
      <c r="H60" s="41"/>
    </row>
    <row r="61" spans="2:8" x14ac:dyDescent="0.6">
      <c r="B61" s="50"/>
      <c r="C61" s="14"/>
      <c r="D61" s="22"/>
      <c r="E61" s="22"/>
      <c r="F61" s="38"/>
      <c r="G61" s="17" t="str">
        <f t="shared" si="1"/>
        <v/>
      </c>
      <c r="H61" s="41"/>
    </row>
    <row r="62" spans="2:8" x14ac:dyDescent="0.6">
      <c r="B62" s="50"/>
      <c r="C62" s="14"/>
      <c r="D62" s="22"/>
      <c r="E62" s="22"/>
      <c r="F62" s="38"/>
      <c r="G62" s="17" t="str">
        <f t="shared" si="1"/>
        <v/>
      </c>
      <c r="H62" s="41"/>
    </row>
    <row r="63" spans="2:8" x14ac:dyDescent="0.6">
      <c r="B63" s="50"/>
      <c r="C63" s="14"/>
      <c r="D63" s="22"/>
      <c r="E63" s="22"/>
      <c r="F63" s="38"/>
      <c r="G63" s="17" t="str">
        <f t="shared" si="1"/>
        <v/>
      </c>
      <c r="H63" s="41"/>
    </row>
    <row r="64" spans="2:8" x14ac:dyDescent="0.6">
      <c r="B64" s="50"/>
      <c r="C64" s="14"/>
      <c r="D64" s="22"/>
      <c r="E64" s="22"/>
      <c r="F64" s="38"/>
      <c r="G64" s="17" t="str">
        <f t="shared" si="1"/>
        <v/>
      </c>
      <c r="H64" s="41"/>
    </row>
    <row r="65" spans="2:8" x14ac:dyDescent="0.6">
      <c r="B65" s="50"/>
      <c r="C65" s="14"/>
      <c r="D65" s="22"/>
      <c r="E65" s="22"/>
      <c r="F65" s="38"/>
      <c r="G65" s="17" t="str">
        <f t="shared" si="1"/>
        <v/>
      </c>
      <c r="H65" s="41"/>
    </row>
    <row r="66" spans="2:8" x14ac:dyDescent="0.6">
      <c r="B66" s="50"/>
      <c r="C66" s="14"/>
      <c r="D66" s="22"/>
      <c r="E66" s="22"/>
      <c r="F66" s="38"/>
      <c r="G66" s="17" t="str">
        <f t="shared" si="1"/>
        <v/>
      </c>
      <c r="H66" s="41"/>
    </row>
    <row r="67" spans="2:8" x14ac:dyDescent="0.6">
      <c r="B67" s="50"/>
      <c r="C67" s="14"/>
      <c r="D67" s="22"/>
      <c r="E67" s="22"/>
      <c r="F67" s="38"/>
      <c r="G67" s="17" t="str">
        <f t="shared" si="1"/>
        <v/>
      </c>
      <c r="H67" s="41"/>
    </row>
    <row r="68" spans="2:8" x14ac:dyDescent="0.6">
      <c r="B68" s="50"/>
      <c r="C68" s="14"/>
      <c r="D68" s="22"/>
      <c r="E68" s="22"/>
      <c r="F68" s="38"/>
      <c r="G68" s="17" t="str">
        <f t="shared" si="1"/>
        <v/>
      </c>
      <c r="H68" s="41"/>
    </row>
    <row r="69" spans="2:8" x14ac:dyDescent="0.6">
      <c r="B69" s="50"/>
      <c r="C69" s="14"/>
      <c r="D69" s="22"/>
      <c r="E69" s="22"/>
      <c r="F69" s="38"/>
      <c r="G69" s="17" t="str">
        <f t="shared" si="1"/>
        <v/>
      </c>
      <c r="H69" s="41"/>
    </row>
    <row r="70" spans="2:8" x14ac:dyDescent="0.6">
      <c r="B70" s="50"/>
      <c r="C70" s="14"/>
      <c r="D70" s="22"/>
      <c r="E70" s="22"/>
      <c r="F70" s="38"/>
      <c r="G70" s="17" t="str">
        <f t="shared" si="1"/>
        <v/>
      </c>
      <c r="H70" s="41"/>
    </row>
    <row r="71" spans="2:8" x14ac:dyDescent="0.6">
      <c r="B71" s="50"/>
      <c r="C71" s="14"/>
      <c r="D71" s="22"/>
      <c r="E71" s="22"/>
      <c r="F71" s="38"/>
      <c r="G71" s="17" t="str">
        <f t="shared" si="1"/>
        <v/>
      </c>
      <c r="H71" s="41"/>
    </row>
    <row r="72" spans="2:8" x14ac:dyDescent="0.6">
      <c r="B72" s="50"/>
      <c r="C72" s="14"/>
      <c r="D72" s="22"/>
      <c r="E72" s="22"/>
      <c r="F72" s="38"/>
      <c r="G72" s="17" t="str">
        <f t="shared" si="1"/>
        <v/>
      </c>
      <c r="H72" s="41"/>
    </row>
    <row r="73" spans="2:8" s="28" customFormat="1" ht="24.75" customHeight="1" x14ac:dyDescent="0.6">
      <c r="B73" s="177" t="str">
        <f>$B$10</f>
        <v>C13.6</v>
      </c>
      <c r="C73" s="30" t="s">
        <v>173</v>
      </c>
      <c r="D73" s="31"/>
      <c r="E73" s="32"/>
      <c r="F73" s="31"/>
      <c r="G73" s="33">
        <f>SUM(G9:G72)</f>
        <v>0</v>
      </c>
      <c r="H73" s="34"/>
    </row>
  </sheetData>
  <mergeCells count="4">
    <mergeCell ref="E1:G1"/>
    <mergeCell ref="B5:F7"/>
    <mergeCell ref="G4:G7"/>
    <mergeCell ref="B4:F4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32"/>
  <dimension ref="B1:J151"/>
  <sheetViews>
    <sheetView view="pageBreakPreview" zoomScaleNormal="125" zoomScaleSheetLayoutView="100" zoomScalePageLayoutView="125" workbookViewId="0">
      <selection activeCell="M79" sqref="M79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10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10" x14ac:dyDescent="0.6">
      <c r="B2" s="101" t="str">
        <f>Client2</f>
        <v>Department of Transport</v>
      </c>
    </row>
    <row r="3" spans="2:10" x14ac:dyDescent="0.6">
      <c r="B3" s="82"/>
      <c r="C3" s="82"/>
      <c r="D3" s="83"/>
      <c r="E3" s="83"/>
      <c r="F3" s="84"/>
      <c r="G3" s="102"/>
    </row>
    <row r="4" spans="2:10" x14ac:dyDescent="0.6">
      <c r="B4" s="376" t="s">
        <v>8</v>
      </c>
      <c r="C4" s="377"/>
      <c r="D4" s="377"/>
      <c r="E4" s="377"/>
      <c r="F4" s="377"/>
      <c r="G4" s="373" t="str">
        <f>"CHAPTER "&amp;B10</f>
        <v>CHAPTER C13.7</v>
      </c>
      <c r="H4" s="6"/>
    </row>
    <row r="5" spans="2:10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10" ht="12.75" customHeight="1" x14ac:dyDescent="0.6">
      <c r="B6" s="369"/>
      <c r="C6" s="370"/>
      <c r="D6" s="370"/>
      <c r="E6" s="370"/>
      <c r="F6" s="370"/>
      <c r="G6" s="374"/>
      <c r="H6" s="8"/>
      <c r="J6" s="259"/>
    </row>
    <row r="7" spans="2:10" ht="7.5" customHeight="1" x14ac:dyDescent="0.6">
      <c r="B7" s="371"/>
      <c r="C7" s="372"/>
      <c r="D7" s="372"/>
      <c r="E7" s="372"/>
      <c r="F7" s="372"/>
      <c r="G7" s="375"/>
      <c r="H7" s="8"/>
    </row>
    <row r="8" spans="2:10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10" x14ac:dyDescent="0.6">
      <c r="B9" s="50"/>
      <c r="C9" s="14"/>
      <c r="D9" s="15"/>
      <c r="E9" s="15"/>
      <c r="F9" s="16"/>
      <c r="G9" s="17" t="str">
        <f t="shared" ref="G9:G44" si="0">IF(D9="","",E9*F9)</f>
        <v/>
      </c>
      <c r="H9" s="18"/>
    </row>
    <row r="10" spans="2:10" x14ac:dyDescent="0.6">
      <c r="B10" s="77" t="s">
        <v>3883</v>
      </c>
      <c r="C10" s="20" t="s">
        <v>3884</v>
      </c>
      <c r="D10" s="22"/>
      <c r="E10" s="22"/>
      <c r="F10" s="40"/>
      <c r="G10" s="17" t="str">
        <f t="shared" si="0"/>
        <v/>
      </c>
      <c r="H10" s="41"/>
    </row>
    <row r="11" spans="2:10" x14ac:dyDescent="0.6">
      <c r="B11" s="50"/>
      <c r="C11" s="14"/>
      <c r="D11" s="22"/>
      <c r="E11" s="22"/>
      <c r="F11" s="40"/>
      <c r="G11" s="17" t="str">
        <f t="shared" si="0"/>
        <v/>
      </c>
      <c r="H11" s="41"/>
    </row>
    <row r="12" spans="2:10" x14ac:dyDescent="0.6">
      <c r="B12" s="50" t="s">
        <v>3885</v>
      </c>
      <c r="C12" s="14" t="s">
        <v>3886</v>
      </c>
      <c r="D12" s="22"/>
      <c r="E12" s="22"/>
      <c r="F12" s="40"/>
      <c r="G12" s="17" t="str">
        <f t="shared" si="0"/>
        <v/>
      </c>
      <c r="H12" s="41"/>
    </row>
    <row r="13" spans="2:10" x14ac:dyDescent="0.6">
      <c r="B13" s="50"/>
      <c r="C13" s="14"/>
      <c r="D13" s="22"/>
      <c r="E13" s="22"/>
      <c r="F13" s="40"/>
      <c r="G13" s="17" t="str">
        <f t="shared" si="0"/>
        <v/>
      </c>
      <c r="H13" s="41"/>
    </row>
    <row r="14" spans="2:10" x14ac:dyDescent="0.6">
      <c r="B14" s="50" t="s">
        <v>3887</v>
      </c>
      <c r="C14" s="14" t="s">
        <v>3888</v>
      </c>
      <c r="D14" s="22"/>
      <c r="E14" s="23"/>
      <c r="F14" s="24"/>
      <c r="G14" s="17"/>
      <c r="H14" s="42"/>
    </row>
    <row r="15" spans="2:10" x14ac:dyDescent="0.6">
      <c r="B15" s="50"/>
      <c r="C15" s="14"/>
      <c r="D15" s="22"/>
      <c r="E15" s="23"/>
      <c r="F15" s="24"/>
      <c r="G15" s="17" t="str">
        <f t="shared" si="0"/>
        <v/>
      </c>
      <c r="H15" s="42"/>
    </row>
    <row r="16" spans="2:10" ht="15.5" x14ac:dyDescent="0.6">
      <c r="B16" s="50" t="s">
        <v>109</v>
      </c>
      <c r="C16" s="105" t="s">
        <v>3889</v>
      </c>
      <c r="D16" s="22" t="s">
        <v>172</v>
      </c>
      <c r="E16" s="23">
        <v>11</v>
      </c>
      <c r="F16" s="24"/>
      <c r="G16" s="17">
        <f t="shared" si="0"/>
        <v>0</v>
      </c>
      <c r="H16" s="42"/>
    </row>
    <row r="17" spans="2:8" x14ac:dyDescent="0.6">
      <c r="B17" s="50"/>
      <c r="C17" s="14"/>
      <c r="D17" s="22"/>
      <c r="E17" s="23"/>
      <c r="F17" s="24"/>
      <c r="G17" s="17"/>
      <c r="H17" s="42"/>
    </row>
    <row r="18" spans="2:8" ht="15.5" x14ac:dyDescent="0.6">
      <c r="B18" s="50" t="s">
        <v>112</v>
      </c>
      <c r="C18" s="14" t="s">
        <v>3890</v>
      </c>
      <c r="D18" s="22" t="s">
        <v>172</v>
      </c>
      <c r="E18" s="23">
        <v>8</v>
      </c>
      <c r="F18" s="24"/>
      <c r="G18" s="17">
        <f t="shared" si="0"/>
        <v>0</v>
      </c>
      <c r="H18" s="42"/>
    </row>
    <row r="19" spans="2:8" x14ac:dyDescent="0.6">
      <c r="B19" s="50"/>
      <c r="C19" s="14"/>
      <c r="D19" s="22"/>
      <c r="E19" s="23"/>
      <c r="F19" s="24"/>
      <c r="G19" s="17"/>
      <c r="H19" s="42"/>
    </row>
    <row r="20" spans="2:8" hidden="1" x14ac:dyDescent="0.6">
      <c r="B20" s="50" t="s">
        <v>3891</v>
      </c>
      <c r="C20" s="14" t="s">
        <v>3892</v>
      </c>
      <c r="D20" s="22" t="s">
        <v>90</v>
      </c>
      <c r="E20" s="23"/>
      <c r="F20" s="24"/>
      <c r="G20" s="17">
        <f t="shared" si="0"/>
        <v>0</v>
      </c>
      <c r="H20" s="42"/>
    </row>
    <row r="21" spans="2:8" hidden="1" x14ac:dyDescent="0.6">
      <c r="B21" s="50"/>
      <c r="C21" s="14"/>
      <c r="D21" s="22"/>
      <c r="E21" s="23"/>
      <c r="F21" s="24"/>
      <c r="G21" s="17" t="str">
        <f t="shared" si="0"/>
        <v/>
      </c>
      <c r="H21" s="42"/>
    </row>
    <row r="22" spans="2:8" hidden="1" x14ac:dyDescent="0.6">
      <c r="B22" s="50" t="s">
        <v>3893</v>
      </c>
      <c r="C22" s="14" t="s">
        <v>3894</v>
      </c>
      <c r="D22" s="22"/>
      <c r="E22" s="23"/>
      <c r="F22" s="40"/>
      <c r="G22" s="17" t="str">
        <f t="shared" si="0"/>
        <v/>
      </c>
      <c r="H22" s="41"/>
    </row>
    <row r="23" spans="2:8" hidden="1" x14ac:dyDescent="0.6">
      <c r="B23" s="50"/>
      <c r="C23" s="14"/>
      <c r="D23" s="22"/>
      <c r="E23" s="23"/>
      <c r="F23" s="43"/>
      <c r="G23" s="17" t="str">
        <f t="shared" si="0"/>
        <v/>
      </c>
      <c r="H23" s="41"/>
    </row>
    <row r="24" spans="2:8" ht="26" hidden="1" x14ac:dyDescent="0.6">
      <c r="B24" s="50" t="s">
        <v>3895</v>
      </c>
      <c r="C24" s="54" t="s">
        <v>3896</v>
      </c>
      <c r="D24" s="22" t="s">
        <v>172</v>
      </c>
      <c r="E24" s="23"/>
      <c r="F24" s="45"/>
      <c r="G24" s="17">
        <f t="shared" si="0"/>
        <v>0</v>
      </c>
    </row>
    <row r="25" spans="2:8" hidden="1" x14ac:dyDescent="0.6">
      <c r="B25" s="50"/>
      <c r="C25" s="14"/>
      <c r="D25" s="22"/>
      <c r="E25" s="23"/>
      <c r="F25" s="45"/>
      <c r="G25" s="17" t="str">
        <f t="shared" si="0"/>
        <v/>
      </c>
    </row>
    <row r="26" spans="2:8" ht="26" hidden="1" x14ac:dyDescent="0.6">
      <c r="B26" s="50" t="s">
        <v>3897</v>
      </c>
      <c r="C26" s="14" t="s">
        <v>3898</v>
      </c>
      <c r="D26" s="22" t="s">
        <v>62</v>
      </c>
      <c r="E26" s="23"/>
      <c r="F26" s="38"/>
      <c r="G26" s="17">
        <f t="shared" si="0"/>
        <v>0</v>
      </c>
    </row>
    <row r="27" spans="2:8" hidden="1" x14ac:dyDescent="0.6">
      <c r="B27" s="50"/>
      <c r="C27" s="14"/>
      <c r="D27" s="22"/>
      <c r="E27" s="23"/>
      <c r="F27" s="45"/>
      <c r="G27" s="17" t="str">
        <f t="shared" si="0"/>
        <v/>
      </c>
    </row>
    <row r="28" spans="2:8" hidden="1" x14ac:dyDescent="0.6">
      <c r="B28" s="50" t="s">
        <v>3899</v>
      </c>
      <c r="C28" s="14" t="s">
        <v>3900</v>
      </c>
      <c r="D28" s="22"/>
      <c r="E28" s="23"/>
      <c r="F28" s="43"/>
      <c r="G28" s="17" t="str">
        <f t="shared" si="0"/>
        <v/>
      </c>
    </row>
    <row r="29" spans="2:8" hidden="1" x14ac:dyDescent="0.6">
      <c r="B29" s="50"/>
      <c r="C29" s="14"/>
      <c r="D29" s="22"/>
      <c r="E29" s="23"/>
      <c r="F29" s="45"/>
      <c r="G29" s="17" t="str">
        <f t="shared" si="0"/>
        <v/>
      </c>
    </row>
    <row r="30" spans="2:8" ht="26" hidden="1" x14ac:dyDescent="0.6">
      <c r="B30" s="50" t="s">
        <v>3901</v>
      </c>
      <c r="C30" s="14" t="s">
        <v>3902</v>
      </c>
      <c r="D30" s="22" t="s">
        <v>172</v>
      </c>
      <c r="E30" s="23"/>
      <c r="F30" s="38"/>
      <c r="G30" s="17">
        <f t="shared" si="0"/>
        <v>0</v>
      </c>
      <c r="H30" s="42"/>
    </row>
    <row r="31" spans="2:8" hidden="1" x14ac:dyDescent="0.6">
      <c r="B31" s="50"/>
      <c r="C31" s="14"/>
      <c r="D31" s="22"/>
      <c r="E31" s="26"/>
      <c r="F31" s="27"/>
      <c r="G31" s="17" t="str">
        <f t="shared" si="0"/>
        <v/>
      </c>
      <c r="H31" s="18"/>
    </row>
    <row r="32" spans="2:8" s="36" customFormat="1" ht="26" hidden="1" x14ac:dyDescent="0.6">
      <c r="B32" s="50" t="s">
        <v>3903</v>
      </c>
      <c r="C32" s="14" t="s">
        <v>3904</v>
      </c>
      <c r="D32" s="22" t="s">
        <v>62</v>
      </c>
      <c r="E32" s="26"/>
      <c r="F32" s="27"/>
      <c r="G32" s="17">
        <f t="shared" si="0"/>
        <v>0</v>
      </c>
      <c r="H32" s="18"/>
    </row>
    <row r="33" spans="2:8" hidden="1" x14ac:dyDescent="0.6">
      <c r="B33" s="50"/>
      <c r="C33" s="14"/>
      <c r="D33" s="22"/>
      <c r="E33" s="23"/>
      <c r="F33" s="38"/>
      <c r="G33" s="17" t="str">
        <f t="shared" si="0"/>
        <v/>
      </c>
      <c r="H33" s="42"/>
    </row>
    <row r="34" spans="2:8" x14ac:dyDescent="0.6">
      <c r="B34" s="50" t="s">
        <v>3905</v>
      </c>
      <c r="C34" s="14" t="s">
        <v>3906</v>
      </c>
      <c r="D34" s="22"/>
      <c r="E34" s="23"/>
      <c r="F34" s="38"/>
      <c r="G34" s="17" t="str">
        <f t="shared" si="0"/>
        <v/>
      </c>
      <c r="H34" s="42"/>
    </row>
    <row r="35" spans="2:8" x14ac:dyDescent="0.6">
      <c r="B35" s="50"/>
      <c r="C35" s="14"/>
      <c r="D35" s="22"/>
      <c r="E35" s="23"/>
      <c r="F35" s="47"/>
      <c r="G35" s="17" t="str">
        <f t="shared" si="0"/>
        <v/>
      </c>
      <c r="H35" s="41"/>
    </row>
    <row r="36" spans="2:8" ht="26" x14ac:dyDescent="0.6">
      <c r="B36" s="50" t="s">
        <v>3907</v>
      </c>
      <c r="C36" s="14" t="s">
        <v>3908</v>
      </c>
      <c r="D36" s="22" t="s">
        <v>62</v>
      </c>
      <c r="E36" s="23">
        <v>16.5</v>
      </c>
      <c r="F36" s="24"/>
      <c r="G36" s="17">
        <f t="shared" si="0"/>
        <v>0</v>
      </c>
      <c r="H36" s="41"/>
    </row>
    <row r="37" spans="2:8" x14ac:dyDescent="0.6">
      <c r="B37" s="50"/>
      <c r="C37" s="14"/>
      <c r="D37" s="22"/>
      <c r="E37" s="23"/>
      <c r="F37" s="43"/>
      <c r="G37" s="17" t="str">
        <f t="shared" si="0"/>
        <v/>
      </c>
      <c r="H37" s="41"/>
    </row>
    <row r="38" spans="2:8" hidden="1" x14ac:dyDescent="0.6">
      <c r="B38" s="50" t="s">
        <v>3909</v>
      </c>
      <c r="C38" s="14" t="s">
        <v>3910</v>
      </c>
      <c r="D38" s="22" t="s">
        <v>62</v>
      </c>
      <c r="E38" s="23"/>
      <c r="F38" s="43"/>
      <c r="G38" s="17">
        <f t="shared" si="0"/>
        <v>0</v>
      </c>
      <c r="H38" s="41"/>
    </row>
    <row r="39" spans="2:8" hidden="1" x14ac:dyDescent="0.6">
      <c r="B39" s="50"/>
      <c r="C39" s="14"/>
      <c r="D39" s="22"/>
      <c r="E39" s="22"/>
      <c r="F39" s="40"/>
      <c r="G39" s="17" t="str">
        <f t="shared" si="0"/>
        <v/>
      </c>
      <c r="H39" s="41"/>
    </row>
    <row r="40" spans="2:8" ht="26" hidden="1" x14ac:dyDescent="0.6">
      <c r="B40" s="50" t="s">
        <v>3911</v>
      </c>
      <c r="C40" s="14" t="s">
        <v>3912</v>
      </c>
      <c r="D40" s="22"/>
      <c r="E40" s="22"/>
      <c r="F40" s="40"/>
      <c r="G40" s="17" t="str">
        <f t="shared" si="0"/>
        <v/>
      </c>
      <c r="H40" s="41"/>
    </row>
    <row r="41" spans="2:8" hidden="1" x14ac:dyDescent="0.6">
      <c r="B41" s="50"/>
      <c r="C41" s="14"/>
      <c r="D41" s="22"/>
      <c r="E41" s="22"/>
      <c r="F41" s="38"/>
      <c r="G41" s="17" t="str">
        <f t="shared" si="0"/>
        <v/>
      </c>
      <c r="H41" s="41"/>
    </row>
    <row r="42" spans="2:8" hidden="1" x14ac:dyDescent="0.6">
      <c r="B42" s="50" t="s">
        <v>3913</v>
      </c>
      <c r="C42" s="14" t="s">
        <v>3914</v>
      </c>
      <c r="D42" s="22"/>
      <c r="E42" s="22"/>
      <c r="F42" s="38"/>
      <c r="G42" s="17" t="str">
        <f t="shared" si="0"/>
        <v/>
      </c>
      <c r="H42" s="41"/>
    </row>
    <row r="43" spans="2:8" hidden="1" x14ac:dyDescent="0.6">
      <c r="B43" s="50"/>
      <c r="C43" s="14"/>
      <c r="D43" s="22"/>
      <c r="E43" s="22"/>
      <c r="F43" s="38"/>
      <c r="G43" s="17" t="str">
        <f t="shared" si="0"/>
        <v/>
      </c>
      <c r="H43" s="41"/>
    </row>
    <row r="44" spans="2:8" hidden="1" x14ac:dyDescent="0.6">
      <c r="B44" s="50" t="s">
        <v>109</v>
      </c>
      <c r="C44" s="14" t="s">
        <v>3915</v>
      </c>
      <c r="D44" s="22" t="s">
        <v>62</v>
      </c>
      <c r="E44" s="22"/>
      <c r="F44" s="38"/>
      <c r="G44" s="17">
        <f t="shared" si="0"/>
        <v>0</v>
      </c>
      <c r="H44" s="41"/>
    </row>
    <row r="45" spans="2:8" hidden="1" x14ac:dyDescent="0.6">
      <c r="B45" s="50"/>
      <c r="C45" s="14"/>
      <c r="D45" s="22"/>
      <c r="E45" s="22"/>
      <c r="F45" s="38"/>
      <c r="G45" s="17" t="str">
        <f t="shared" ref="G45:G68" si="1">IF(D45="","",E45*F45)</f>
        <v/>
      </c>
      <c r="H45" s="41"/>
    </row>
    <row r="46" spans="2:8" hidden="1" x14ac:dyDescent="0.6">
      <c r="B46" s="50" t="s">
        <v>112</v>
      </c>
      <c r="C46" s="14" t="s">
        <v>3915</v>
      </c>
      <c r="D46" s="22" t="s">
        <v>62</v>
      </c>
      <c r="E46" s="22"/>
      <c r="F46" s="38"/>
      <c r="G46" s="17">
        <f t="shared" si="1"/>
        <v>0</v>
      </c>
      <c r="H46" s="41"/>
    </row>
    <row r="47" spans="2:8" hidden="1" x14ac:dyDescent="0.6">
      <c r="B47" s="50"/>
      <c r="C47" s="14"/>
      <c r="D47" s="22"/>
      <c r="E47" s="22"/>
      <c r="F47" s="38"/>
      <c r="G47" s="17" t="str">
        <f t="shared" si="1"/>
        <v/>
      </c>
      <c r="H47" s="41"/>
    </row>
    <row r="48" spans="2:8" hidden="1" x14ac:dyDescent="0.6">
      <c r="B48" s="50" t="s">
        <v>3916</v>
      </c>
      <c r="C48" s="14" t="s">
        <v>3917</v>
      </c>
      <c r="D48" s="22"/>
      <c r="E48" s="22"/>
      <c r="F48" s="38"/>
      <c r="G48" s="17" t="str">
        <f t="shared" si="1"/>
        <v/>
      </c>
      <c r="H48" s="41"/>
    </row>
    <row r="49" spans="2:8" hidden="1" x14ac:dyDescent="0.6">
      <c r="B49" s="50"/>
      <c r="C49" s="14"/>
      <c r="D49" s="22"/>
      <c r="E49" s="22"/>
      <c r="F49" s="48"/>
      <c r="G49" s="17" t="str">
        <f t="shared" si="1"/>
        <v/>
      </c>
      <c r="H49" s="41"/>
    </row>
    <row r="50" spans="2:8" hidden="1" x14ac:dyDescent="0.6">
      <c r="B50" s="50" t="s">
        <v>109</v>
      </c>
      <c r="C50" s="14" t="s">
        <v>3918</v>
      </c>
      <c r="D50" s="22" t="s">
        <v>62</v>
      </c>
      <c r="E50" s="22"/>
      <c r="F50" s="48"/>
      <c r="G50" s="17">
        <f t="shared" si="1"/>
        <v>0</v>
      </c>
      <c r="H50" s="41"/>
    </row>
    <row r="51" spans="2:8" hidden="1" x14ac:dyDescent="0.6">
      <c r="B51" s="50"/>
      <c r="C51" s="14"/>
      <c r="D51" s="22"/>
      <c r="E51" s="22"/>
      <c r="F51" s="38"/>
      <c r="G51" s="17" t="str">
        <f t="shared" si="1"/>
        <v/>
      </c>
      <c r="H51" s="41"/>
    </row>
    <row r="52" spans="2:8" hidden="1" x14ac:dyDescent="0.6">
      <c r="B52" s="50" t="s">
        <v>112</v>
      </c>
      <c r="C52" s="14" t="s">
        <v>3919</v>
      </c>
      <c r="D52" s="22" t="s">
        <v>62</v>
      </c>
      <c r="E52" s="22"/>
      <c r="F52" s="38"/>
      <c r="G52" s="17">
        <f t="shared" si="1"/>
        <v>0</v>
      </c>
      <c r="H52" s="41"/>
    </row>
    <row r="53" spans="2:8" hidden="1" x14ac:dyDescent="0.6">
      <c r="B53" s="50"/>
      <c r="C53" s="14"/>
      <c r="D53" s="22"/>
      <c r="E53" s="22"/>
      <c r="F53" s="38"/>
      <c r="G53" s="17" t="str">
        <f t="shared" si="1"/>
        <v/>
      </c>
      <c r="H53" s="41"/>
    </row>
    <row r="54" spans="2:8" hidden="1" x14ac:dyDescent="0.6">
      <c r="B54" s="50" t="s">
        <v>136</v>
      </c>
      <c r="C54" s="14" t="s">
        <v>3920</v>
      </c>
      <c r="D54" s="22" t="s">
        <v>62</v>
      </c>
      <c r="E54" s="22"/>
      <c r="F54" s="38"/>
      <c r="G54" s="17">
        <f t="shared" si="1"/>
        <v>0</v>
      </c>
      <c r="H54" s="41"/>
    </row>
    <row r="55" spans="2:8" hidden="1" x14ac:dyDescent="0.6">
      <c r="B55" s="50"/>
      <c r="C55" s="14"/>
      <c r="D55" s="22"/>
      <c r="E55" s="22"/>
      <c r="F55" s="38"/>
      <c r="G55" s="17" t="str">
        <f t="shared" si="1"/>
        <v/>
      </c>
      <c r="H55" s="41"/>
    </row>
    <row r="56" spans="2:8" hidden="1" x14ac:dyDescent="0.6">
      <c r="B56" s="50" t="s">
        <v>116</v>
      </c>
      <c r="C56" s="14" t="s">
        <v>3921</v>
      </c>
      <c r="D56" s="22" t="s">
        <v>62</v>
      </c>
      <c r="E56" s="22"/>
      <c r="F56" s="38"/>
      <c r="G56" s="17">
        <f t="shared" si="1"/>
        <v>0</v>
      </c>
      <c r="H56" s="41"/>
    </row>
    <row r="57" spans="2:8" hidden="1" x14ac:dyDescent="0.6">
      <c r="B57" s="50"/>
      <c r="C57" s="14"/>
      <c r="D57" s="22"/>
      <c r="E57" s="22"/>
      <c r="F57" s="38"/>
      <c r="G57" s="17" t="str">
        <f t="shared" si="1"/>
        <v/>
      </c>
      <c r="H57" s="41"/>
    </row>
    <row r="58" spans="2:8" hidden="1" x14ac:dyDescent="0.6">
      <c r="B58" s="50" t="s">
        <v>118</v>
      </c>
      <c r="C58" s="14" t="s">
        <v>3922</v>
      </c>
      <c r="D58" s="22" t="s">
        <v>62</v>
      </c>
      <c r="E58" s="22"/>
      <c r="F58" s="38"/>
      <c r="G58" s="17">
        <f t="shared" si="1"/>
        <v>0</v>
      </c>
      <c r="H58" s="41"/>
    </row>
    <row r="59" spans="2:8" hidden="1" x14ac:dyDescent="0.6">
      <c r="B59" s="50"/>
      <c r="C59" s="14"/>
      <c r="D59" s="22"/>
      <c r="E59" s="37"/>
      <c r="F59" s="38"/>
      <c r="G59" s="17" t="str">
        <f t="shared" si="1"/>
        <v/>
      </c>
    </row>
    <row r="60" spans="2:8" hidden="1" x14ac:dyDescent="0.6">
      <c r="B60" s="50" t="s">
        <v>120</v>
      </c>
      <c r="C60" s="14" t="s">
        <v>3923</v>
      </c>
      <c r="D60" s="22" t="s">
        <v>62</v>
      </c>
      <c r="E60" s="22"/>
      <c r="F60" s="38"/>
      <c r="G60" s="17">
        <f t="shared" si="1"/>
        <v>0</v>
      </c>
      <c r="H60" s="41"/>
    </row>
    <row r="61" spans="2:8" hidden="1" x14ac:dyDescent="0.6">
      <c r="B61" s="50"/>
      <c r="C61" s="14"/>
      <c r="D61" s="37"/>
      <c r="E61" s="37"/>
      <c r="F61" s="38"/>
      <c r="G61" s="17" t="str">
        <f t="shared" si="1"/>
        <v/>
      </c>
      <c r="H61" s="49"/>
    </row>
    <row r="62" spans="2:8" ht="12.75" hidden="1" customHeight="1" x14ac:dyDescent="0.6">
      <c r="B62" s="50" t="s">
        <v>2256</v>
      </c>
      <c r="C62" s="14" t="s">
        <v>3924</v>
      </c>
      <c r="D62" s="15" t="s">
        <v>1240</v>
      </c>
      <c r="E62" s="37"/>
      <c r="F62" s="38"/>
      <c r="G62" s="17">
        <f t="shared" si="1"/>
        <v>0</v>
      </c>
    </row>
    <row r="63" spans="2:8" hidden="1" x14ac:dyDescent="0.6">
      <c r="B63" s="50"/>
      <c r="C63" s="14"/>
      <c r="D63" s="22"/>
      <c r="E63" s="22"/>
      <c r="F63" s="38"/>
      <c r="G63" s="17" t="str">
        <f t="shared" si="1"/>
        <v/>
      </c>
      <c r="H63" s="41"/>
    </row>
    <row r="64" spans="2:8" ht="39" hidden="1" x14ac:dyDescent="0.6">
      <c r="B64" s="50" t="s">
        <v>3925</v>
      </c>
      <c r="C64" s="14" t="s">
        <v>3926</v>
      </c>
      <c r="D64" s="22" t="s">
        <v>28</v>
      </c>
      <c r="E64" s="22"/>
      <c r="F64" s="38"/>
      <c r="G64" s="17">
        <f t="shared" si="1"/>
        <v>0</v>
      </c>
      <c r="H64" s="41"/>
    </row>
    <row r="65" spans="2:8" hidden="1" x14ac:dyDescent="0.6">
      <c r="B65" s="50"/>
      <c r="C65" s="14"/>
      <c r="D65" s="22"/>
      <c r="E65" s="22"/>
      <c r="F65" s="38"/>
      <c r="G65" s="17" t="str">
        <f t="shared" si="1"/>
        <v/>
      </c>
      <c r="H65" s="41"/>
    </row>
    <row r="66" spans="2:8" hidden="1" x14ac:dyDescent="0.6">
      <c r="B66" s="50" t="s">
        <v>3927</v>
      </c>
      <c r="C66" s="14" t="s">
        <v>3928</v>
      </c>
      <c r="D66" s="22"/>
      <c r="E66" s="22"/>
      <c r="F66" s="38"/>
      <c r="G66" s="17" t="str">
        <f t="shared" si="1"/>
        <v/>
      </c>
      <c r="H66" s="41"/>
    </row>
    <row r="67" spans="2:8" hidden="1" x14ac:dyDescent="0.6">
      <c r="B67" s="50"/>
      <c r="C67" s="14"/>
      <c r="D67" s="22"/>
      <c r="E67" s="22"/>
      <c r="F67" s="38"/>
      <c r="G67" s="17" t="str">
        <f t="shared" si="1"/>
        <v/>
      </c>
      <c r="H67" s="41"/>
    </row>
    <row r="68" spans="2:8" hidden="1" x14ac:dyDescent="0.6">
      <c r="B68" s="50" t="s">
        <v>3929</v>
      </c>
      <c r="C68" s="14" t="s">
        <v>3930</v>
      </c>
      <c r="D68" s="22" t="s">
        <v>90</v>
      </c>
      <c r="E68" s="22"/>
      <c r="F68" s="38"/>
      <c r="G68" s="17">
        <f t="shared" si="1"/>
        <v>0</v>
      </c>
      <c r="H68" s="41"/>
    </row>
    <row r="69" spans="2:8" hidden="1" x14ac:dyDescent="0.6">
      <c r="B69" s="50"/>
      <c r="C69" s="14"/>
      <c r="D69" s="22"/>
      <c r="E69" s="22"/>
      <c r="F69" s="38"/>
      <c r="G69" s="17"/>
      <c r="H69" s="41"/>
    </row>
    <row r="70" spans="2:8" hidden="1" x14ac:dyDescent="0.6">
      <c r="B70" s="50" t="s">
        <v>3931</v>
      </c>
      <c r="C70" s="14" t="s">
        <v>3932</v>
      </c>
      <c r="D70" s="22" t="s">
        <v>90</v>
      </c>
      <c r="E70" s="22"/>
      <c r="F70" s="38"/>
      <c r="G70" s="17">
        <f>IF(D70="","",E70*F70)</f>
        <v>0</v>
      </c>
      <c r="H70" s="41"/>
    </row>
    <row r="71" spans="2:8" hidden="1" x14ac:dyDescent="0.6">
      <c r="B71" s="50"/>
      <c r="C71" s="14"/>
      <c r="D71" s="22"/>
      <c r="E71" s="22"/>
      <c r="F71" s="38"/>
      <c r="G71" s="17"/>
      <c r="H71" s="41"/>
    </row>
    <row r="72" spans="2:8" hidden="1" x14ac:dyDescent="0.6">
      <c r="B72" s="50"/>
      <c r="C72" s="14"/>
      <c r="D72" s="22"/>
      <c r="E72" s="22"/>
      <c r="F72" s="38"/>
      <c r="G72" s="17"/>
      <c r="H72" s="41"/>
    </row>
    <row r="73" spans="2:8" x14ac:dyDescent="0.6">
      <c r="B73" s="50"/>
      <c r="C73" s="14"/>
      <c r="D73" s="22"/>
      <c r="E73" s="22"/>
      <c r="F73" s="38"/>
      <c r="G73" s="17"/>
      <c r="H73" s="41"/>
    </row>
    <row r="74" spans="2:8" x14ac:dyDescent="0.6">
      <c r="B74" s="50"/>
      <c r="C74" s="14"/>
      <c r="D74" s="22"/>
      <c r="E74" s="22"/>
      <c r="F74" s="38"/>
      <c r="G74" s="17"/>
      <c r="H74" s="41"/>
    </row>
    <row r="75" spans="2:8" x14ac:dyDescent="0.6">
      <c r="B75" s="50"/>
      <c r="C75" s="14"/>
      <c r="D75" s="22"/>
      <c r="E75" s="22"/>
      <c r="F75" s="38"/>
      <c r="G75" s="17" t="str">
        <f>IF(D75="","",E75*F75)</f>
        <v/>
      </c>
      <c r="H75" s="41"/>
    </row>
    <row r="76" spans="2:8" s="28" customFormat="1" ht="19.5" customHeight="1" x14ac:dyDescent="0.6">
      <c r="B76" s="154" t="str">
        <f>$B$10</f>
        <v>C13.7</v>
      </c>
      <c r="C76" s="30" t="s">
        <v>78</v>
      </c>
      <c r="D76" s="31"/>
      <c r="E76" s="32"/>
      <c r="F76" s="31"/>
      <c r="G76" s="33">
        <f>SUM(G9:G75)</f>
        <v>0</v>
      </c>
      <c r="H76" s="34"/>
    </row>
    <row r="77" spans="2:8" x14ac:dyDescent="0.6">
      <c r="B77" s="367" t="str">
        <f>Client1</f>
        <v>Province of KwaZulu-Natal</v>
      </c>
      <c r="C77" s="367"/>
      <c r="D77" s="367"/>
      <c r="E77" s="365" t="str">
        <f>"Contract No. "&amp;ContractNo</f>
        <v>Contract No. ZNB00904/00000/00/HOD/INF/21/T</v>
      </c>
      <c r="F77" s="365"/>
      <c r="G77" s="365"/>
    </row>
    <row r="78" spans="2:8" x14ac:dyDescent="0.6">
      <c r="B78" s="367" t="str">
        <f>Client2</f>
        <v>Department of Transport</v>
      </c>
      <c r="C78" s="367"/>
      <c r="D78" s="367"/>
      <c r="E78" s="365"/>
      <c r="F78" s="365"/>
      <c r="G78" s="365"/>
    </row>
    <row r="79" spans="2:8" x14ac:dyDescent="0.6">
      <c r="B79" s="368"/>
      <c r="C79" s="368"/>
      <c r="D79" s="368"/>
      <c r="E79" s="366"/>
      <c r="F79" s="366"/>
      <c r="G79" s="366"/>
    </row>
    <row r="80" spans="2:8" x14ac:dyDescent="0.6">
      <c r="B80" s="376" t="s">
        <v>8</v>
      </c>
      <c r="C80" s="377"/>
      <c r="D80" s="377"/>
      <c r="E80" s="377"/>
      <c r="F80" s="377"/>
      <c r="G80" s="378" t="str">
        <f>$G$4</f>
        <v>CHAPTER C13.7</v>
      </c>
      <c r="H80" s="6"/>
    </row>
    <row r="81" spans="2:8" x14ac:dyDescent="0.6">
      <c r="B81" s="369" t="str">
        <f>ContractDescription</f>
        <v>THE CONSTRUCTION OF THE LOVU RIVER PEDESTRIAN BRIDGE NO.3383 IN THE DURBAN REGION</v>
      </c>
      <c r="C81" s="370"/>
      <c r="D81" s="370"/>
      <c r="E81" s="370"/>
      <c r="F81" s="370"/>
      <c r="G81" s="365"/>
      <c r="H81" s="8"/>
    </row>
    <row r="82" spans="2:8" x14ac:dyDescent="0.6">
      <c r="B82" s="369"/>
      <c r="C82" s="370"/>
      <c r="D82" s="370"/>
      <c r="E82" s="370"/>
      <c r="F82" s="370"/>
      <c r="G82" s="365"/>
      <c r="H82" s="8"/>
    </row>
    <row r="83" spans="2:8" x14ac:dyDescent="0.6">
      <c r="B83" s="371"/>
      <c r="C83" s="372"/>
      <c r="D83" s="372"/>
      <c r="E83" s="372"/>
      <c r="F83" s="372"/>
      <c r="G83" s="366"/>
      <c r="H83" s="8"/>
    </row>
    <row r="84" spans="2:8" s="9" customFormat="1" ht="24.95" customHeight="1" x14ac:dyDescent="0.6">
      <c r="B84" s="79" t="s">
        <v>9</v>
      </c>
      <c r="C84" s="11" t="s">
        <v>10</v>
      </c>
      <c r="D84" s="11" t="s">
        <v>11</v>
      </c>
      <c r="E84" s="11" t="s">
        <v>12</v>
      </c>
      <c r="F84" s="11" t="s">
        <v>13</v>
      </c>
      <c r="G84" s="11" t="s">
        <v>14</v>
      </c>
      <c r="H84" s="12"/>
    </row>
    <row r="85" spans="2:8" s="28" customFormat="1" ht="19.5" customHeight="1" x14ac:dyDescent="0.6">
      <c r="B85" s="85"/>
      <c r="C85" s="30" t="s">
        <v>79</v>
      </c>
      <c r="D85" s="31"/>
      <c r="E85" s="32"/>
      <c r="F85" s="31"/>
      <c r="G85" s="33">
        <f>G76</f>
        <v>0</v>
      </c>
      <c r="H85" s="34"/>
    </row>
    <row r="86" spans="2:8" x14ac:dyDescent="0.6">
      <c r="B86" s="50"/>
      <c r="C86" s="14"/>
      <c r="D86" s="22"/>
      <c r="E86" s="22"/>
      <c r="F86" s="38"/>
      <c r="G86" s="17"/>
      <c r="H86" s="41"/>
    </row>
    <row r="87" spans="2:8" ht="26" hidden="1" x14ac:dyDescent="0.6">
      <c r="B87" s="50" t="s">
        <v>3933</v>
      </c>
      <c r="C87" s="14" t="s">
        <v>3934</v>
      </c>
      <c r="D87" s="22"/>
      <c r="E87" s="22"/>
      <c r="F87" s="38"/>
      <c r="G87" s="17" t="str">
        <f t="shared" ref="G87:G118" si="2">IF(D87="","",E87*F87)</f>
        <v/>
      </c>
      <c r="H87" s="41"/>
    </row>
    <row r="88" spans="2:8" hidden="1" x14ac:dyDescent="0.6">
      <c r="B88" s="50"/>
      <c r="C88" s="14"/>
      <c r="D88" s="22"/>
      <c r="E88" s="22"/>
      <c r="F88" s="38"/>
      <c r="G88" s="17" t="str">
        <f t="shared" si="2"/>
        <v/>
      </c>
      <c r="H88" s="41"/>
    </row>
    <row r="89" spans="2:8" hidden="1" x14ac:dyDescent="0.6">
      <c r="B89" s="50" t="s">
        <v>3935</v>
      </c>
      <c r="C89" s="14" t="s">
        <v>3930</v>
      </c>
      <c r="D89" s="22" t="s">
        <v>90</v>
      </c>
      <c r="E89" s="22"/>
      <c r="F89" s="38"/>
      <c r="G89" s="17">
        <f t="shared" si="2"/>
        <v>0</v>
      </c>
      <c r="H89" s="41"/>
    </row>
    <row r="90" spans="2:8" hidden="1" x14ac:dyDescent="0.6">
      <c r="B90" s="50"/>
      <c r="C90" s="14"/>
      <c r="D90" s="22"/>
      <c r="E90" s="22"/>
      <c r="F90" s="38"/>
      <c r="G90" s="17" t="str">
        <f t="shared" si="2"/>
        <v/>
      </c>
      <c r="H90" s="41"/>
    </row>
    <row r="91" spans="2:8" hidden="1" x14ac:dyDescent="0.6">
      <c r="B91" s="50" t="s">
        <v>3936</v>
      </c>
      <c r="C91" s="14" t="s">
        <v>3932</v>
      </c>
      <c r="D91" s="22" t="s">
        <v>90</v>
      </c>
      <c r="E91" s="22"/>
      <c r="F91" s="38"/>
      <c r="G91" s="17">
        <f t="shared" si="2"/>
        <v>0</v>
      </c>
      <c r="H91" s="41"/>
    </row>
    <row r="92" spans="2:8" hidden="1" x14ac:dyDescent="0.6">
      <c r="B92" s="50"/>
      <c r="C92" s="14"/>
      <c r="D92" s="22"/>
      <c r="E92" s="22"/>
      <c r="F92" s="38"/>
      <c r="G92" s="17" t="str">
        <f t="shared" si="2"/>
        <v/>
      </c>
      <c r="H92" s="41"/>
    </row>
    <row r="93" spans="2:8" ht="26" hidden="1" x14ac:dyDescent="0.6">
      <c r="B93" s="50" t="s">
        <v>3937</v>
      </c>
      <c r="C93" s="14" t="s">
        <v>3938</v>
      </c>
      <c r="D93" s="22" t="s">
        <v>90</v>
      </c>
      <c r="E93" s="22"/>
      <c r="F93" s="38"/>
      <c r="G93" s="17">
        <f t="shared" si="2"/>
        <v>0</v>
      </c>
      <c r="H93" s="41"/>
    </row>
    <row r="94" spans="2:8" hidden="1" x14ac:dyDescent="0.6">
      <c r="B94" s="50"/>
      <c r="C94" s="14"/>
      <c r="D94" s="22"/>
      <c r="E94" s="22"/>
      <c r="F94" s="38"/>
      <c r="G94" s="17" t="str">
        <f t="shared" si="2"/>
        <v/>
      </c>
      <c r="H94" s="41"/>
    </row>
    <row r="95" spans="2:8" hidden="1" x14ac:dyDescent="0.6">
      <c r="B95" s="50" t="s">
        <v>3939</v>
      </c>
      <c r="C95" s="14" t="s">
        <v>3940</v>
      </c>
      <c r="D95" s="22"/>
      <c r="E95" s="22"/>
      <c r="F95" s="38"/>
      <c r="G95" s="17" t="str">
        <f t="shared" si="2"/>
        <v/>
      </c>
      <c r="H95" s="41"/>
    </row>
    <row r="96" spans="2:8" hidden="1" x14ac:dyDescent="0.6">
      <c r="B96" s="50"/>
      <c r="C96" s="14"/>
      <c r="D96" s="22"/>
      <c r="E96" s="22"/>
      <c r="F96" s="38"/>
      <c r="G96" s="17" t="str">
        <f t="shared" si="2"/>
        <v/>
      </c>
      <c r="H96" s="41"/>
    </row>
    <row r="97" spans="2:8" ht="26" hidden="1" x14ac:dyDescent="0.6">
      <c r="B97" s="50" t="s">
        <v>3941</v>
      </c>
      <c r="C97" s="14" t="s">
        <v>3942</v>
      </c>
      <c r="D97" s="22" t="s">
        <v>3943</v>
      </c>
      <c r="E97" s="22"/>
      <c r="F97" s="38"/>
      <c r="G97" s="17">
        <f t="shared" si="2"/>
        <v>0</v>
      </c>
      <c r="H97" s="41"/>
    </row>
    <row r="98" spans="2:8" hidden="1" x14ac:dyDescent="0.6">
      <c r="B98" s="50"/>
      <c r="C98" s="14"/>
      <c r="D98" s="22"/>
      <c r="E98" s="22"/>
      <c r="F98" s="38"/>
      <c r="G98" s="17" t="str">
        <f t="shared" si="2"/>
        <v/>
      </c>
      <c r="H98" s="41"/>
    </row>
    <row r="99" spans="2:8" ht="26" hidden="1" x14ac:dyDescent="0.6">
      <c r="B99" s="50" t="s">
        <v>3944</v>
      </c>
      <c r="C99" s="14" t="s">
        <v>3880</v>
      </c>
      <c r="D99" s="22" t="s">
        <v>73</v>
      </c>
      <c r="E99" s="22"/>
      <c r="F99" s="38"/>
      <c r="G99" s="17">
        <f t="shared" si="2"/>
        <v>0</v>
      </c>
      <c r="H99" s="41"/>
    </row>
    <row r="100" spans="2:8" hidden="1" x14ac:dyDescent="0.6">
      <c r="B100" s="50"/>
      <c r="C100" s="14"/>
      <c r="D100" s="22"/>
      <c r="E100" s="22"/>
      <c r="F100" s="38"/>
      <c r="G100" s="17" t="str">
        <f t="shared" si="2"/>
        <v/>
      </c>
      <c r="H100" s="41"/>
    </row>
    <row r="101" spans="2:8" ht="26" hidden="1" x14ac:dyDescent="0.6">
      <c r="B101" s="50" t="s">
        <v>3945</v>
      </c>
      <c r="C101" s="14" t="s">
        <v>3946</v>
      </c>
      <c r="D101" s="22"/>
      <c r="E101" s="22"/>
      <c r="F101" s="38"/>
      <c r="G101" s="17" t="str">
        <f t="shared" si="2"/>
        <v/>
      </c>
      <c r="H101" s="41"/>
    </row>
    <row r="102" spans="2:8" hidden="1" x14ac:dyDescent="0.6">
      <c r="B102" s="50"/>
      <c r="C102" s="14"/>
      <c r="D102" s="22"/>
      <c r="E102" s="22"/>
      <c r="F102" s="38"/>
      <c r="G102" s="17" t="str">
        <f t="shared" si="2"/>
        <v/>
      </c>
      <c r="H102" s="41"/>
    </row>
    <row r="103" spans="2:8" hidden="1" x14ac:dyDescent="0.6">
      <c r="B103" s="50" t="s">
        <v>3947</v>
      </c>
      <c r="C103" s="14" t="s">
        <v>3948</v>
      </c>
      <c r="D103" s="22" t="s">
        <v>62</v>
      </c>
      <c r="E103" s="22"/>
      <c r="F103" s="38"/>
      <c r="G103" s="17">
        <f t="shared" si="2"/>
        <v>0</v>
      </c>
      <c r="H103" s="41"/>
    </row>
    <row r="104" spans="2:8" hidden="1" x14ac:dyDescent="0.6">
      <c r="B104" s="50"/>
      <c r="C104" s="14"/>
      <c r="D104" s="22"/>
      <c r="E104" s="22"/>
      <c r="F104" s="38"/>
      <c r="G104" s="17" t="str">
        <f t="shared" si="2"/>
        <v/>
      </c>
      <c r="H104" s="41"/>
    </row>
    <row r="105" spans="2:8" hidden="1" x14ac:dyDescent="0.6">
      <c r="B105" s="50" t="s">
        <v>3949</v>
      </c>
      <c r="C105" s="14" t="s">
        <v>3892</v>
      </c>
      <c r="D105" s="22" t="s">
        <v>90</v>
      </c>
      <c r="E105" s="22"/>
      <c r="F105" s="38"/>
      <c r="G105" s="17">
        <f t="shared" si="2"/>
        <v>0</v>
      </c>
      <c r="H105" s="41"/>
    </row>
    <row r="106" spans="2:8" hidden="1" x14ac:dyDescent="0.6">
      <c r="B106" s="50"/>
      <c r="C106" s="14"/>
      <c r="D106" s="22"/>
      <c r="E106" s="22"/>
      <c r="F106" s="38"/>
      <c r="G106" s="17" t="str">
        <f t="shared" si="2"/>
        <v/>
      </c>
      <c r="H106" s="41"/>
    </row>
    <row r="107" spans="2:8" hidden="1" x14ac:dyDescent="0.6">
      <c r="B107" s="50"/>
      <c r="C107" s="14"/>
      <c r="D107" s="22"/>
      <c r="E107" s="22"/>
      <c r="F107" s="38"/>
      <c r="G107" s="17" t="str">
        <f t="shared" si="2"/>
        <v/>
      </c>
      <c r="H107" s="41"/>
    </row>
    <row r="108" spans="2:8" hidden="1" x14ac:dyDescent="0.6">
      <c r="B108" s="50"/>
      <c r="C108" s="14"/>
      <c r="D108" s="22"/>
      <c r="E108" s="22"/>
      <c r="F108" s="38"/>
      <c r="G108" s="17" t="str">
        <f t="shared" si="2"/>
        <v/>
      </c>
      <c r="H108" s="41"/>
    </row>
    <row r="109" spans="2:8" x14ac:dyDescent="0.6">
      <c r="B109" s="50"/>
      <c r="C109" s="14"/>
      <c r="D109" s="22"/>
      <c r="E109" s="22"/>
      <c r="F109" s="38"/>
      <c r="G109" s="17" t="str">
        <f t="shared" si="2"/>
        <v/>
      </c>
      <c r="H109" s="41"/>
    </row>
    <row r="110" spans="2:8" hidden="1" x14ac:dyDescent="0.6">
      <c r="B110" s="50"/>
      <c r="C110" s="14"/>
      <c r="D110" s="22"/>
      <c r="E110" s="22"/>
      <c r="F110" s="38"/>
      <c r="G110" s="17" t="str">
        <f t="shared" si="2"/>
        <v/>
      </c>
      <c r="H110" s="41"/>
    </row>
    <row r="111" spans="2:8" hidden="1" x14ac:dyDescent="0.6">
      <c r="B111" s="50"/>
      <c r="C111" s="14"/>
      <c r="D111" s="22"/>
      <c r="E111" s="22"/>
      <c r="F111" s="38"/>
      <c r="G111" s="17" t="str">
        <f t="shared" si="2"/>
        <v/>
      </c>
      <c r="H111" s="41"/>
    </row>
    <row r="112" spans="2:8" hidden="1" x14ac:dyDescent="0.6">
      <c r="B112" s="50"/>
      <c r="C112" s="14"/>
      <c r="D112" s="22"/>
      <c r="E112" s="22"/>
      <c r="F112" s="38"/>
      <c r="G112" s="17" t="str">
        <f t="shared" si="2"/>
        <v/>
      </c>
      <c r="H112" s="41"/>
    </row>
    <row r="113" spans="2:8" hidden="1" x14ac:dyDescent="0.6">
      <c r="B113" s="50"/>
      <c r="C113" s="14"/>
      <c r="D113" s="22"/>
      <c r="E113" s="22"/>
      <c r="F113" s="38"/>
      <c r="G113" s="17" t="str">
        <f t="shared" si="2"/>
        <v/>
      </c>
      <c r="H113" s="41"/>
    </row>
    <row r="114" spans="2:8" hidden="1" x14ac:dyDescent="0.6">
      <c r="B114" s="50"/>
      <c r="C114" s="14"/>
      <c r="D114" s="22"/>
      <c r="E114" s="22"/>
      <c r="F114" s="38"/>
      <c r="G114" s="17" t="str">
        <f t="shared" si="2"/>
        <v/>
      </c>
      <c r="H114" s="41"/>
    </row>
    <row r="115" spans="2:8" hidden="1" x14ac:dyDescent="0.6">
      <c r="B115" s="50"/>
      <c r="C115" s="14"/>
      <c r="D115" s="22"/>
      <c r="E115" s="22"/>
      <c r="F115" s="38"/>
      <c r="G115" s="17" t="str">
        <f t="shared" si="2"/>
        <v/>
      </c>
      <c r="H115" s="41"/>
    </row>
    <row r="116" spans="2:8" hidden="1" x14ac:dyDescent="0.6">
      <c r="B116" s="50"/>
      <c r="C116" s="14"/>
      <c r="D116" s="22"/>
      <c r="E116" s="22"/>
      <c r="F116" s="38"/>
      <c r="G116" s="17" t="str">
        <f t="shared" si="2"/>
        <v/>
      </c>
      <c r="H116" s="41"/>
    </row>
    <row r="117" spans="2:8" hidden="1" x14ac:dyDescent="0.6">
      <c r="B117" s="50"/>
      <c r="C117" s="14"/>
      <c r="D117" s="22"/>
      <c r="E117" s="22"/>
      <c r="F117" s="38"/>
      <c r="G117" s="17" t="str">
        <f t="shared" si="2"/>
        <v/>
      </c>
      <c r="H117" s="41"/>
    </row>
    <row r="118" spans="2:8" hidden="1" x14ac:dyDescent="0.6">
      <c r="B118" s="50"/>
      <c r="C118" s="14"/>
      <c r="D118" s="22"/>
      <c r="E118" s="22"/>
      <c r="F118" s="38"/>
      <c r="G118" s="17" t="str">
        <f t="shared" si="2"/>
        <v/>
      </c>
      <c r="H118" s="41"/>
    </row>
    <row r="119" spans="2:8" hidden="1" x14ac:dyDescent="0.6">
      <c r="B119" s="50"/>
      <c r="C119" s="14"/>
      <c r="D119" s="22"/>
      <c r="E119" s="22"/>
      <c r="F119" s="38"/>
      <c r="G119" s="17" t="str">
        <f t="shared" ref="G119:G150" si="3">IF(D119="","",E119*F119)</f>
        <v/>
      </c>
      <c r="H119" s="41"/>
    </row>
    <row r="120" spans="2:8" hidden="1" x14ac:dyDescent="0.6">
      <c r="B120" s="50"/>
      <c r="C120" s="14"/>
      <c r="D120" s="22"/>
      <c r="E120" s="22"/>
      <c r="F120" s="38"/>
      <c r="G120" s="17" t="str">
        <f t="shared" si="3"/>
        <v/>
      </c>
      <c r="H120" s="41"/>
    </row>
    <row r="121" spans="2:8" hidden="1" x14ac:dyDescent="0.6">
      <c r="B121" s="50"/>
      <c r="C121" s="14"/>
      <c r="D121" s="22"/>
      <c r="E121" s="22"/>
      <c r="F121" s="38"/>
      <c r="G121" s="17" t="str">
        <f t="shared" si="3"/>
        <v/>
      </c>
      <c r="H121" s="41"/>
    </row>
    <row r="122" spans="2:8" hidden="1" x14ac:dyDescent="0.6">
      <c r="B122" s="50"/>
      <c r="C122" s="14"/>
      <c r="D122" s="22"/>
      <c r="E122" s="22"/>
      <c r="F122" s="38"/>
      <c r="G122" s="17" t="str">
        <f t="shared" si="3"/>
        <v/>
      </c>
      <c r="H122" s="41"/>
    </row>
    <row r="123" spans="2:8" hidden="1" x14ac:dyDescent="0.6">
      <c r="B123" s="50"/>
      <c r="C123" s="14"/>
      <c r="D123" s="22"/>
      <c r="E123" s="22"/>
      <c r="F123" s="38"/>
      <c r="G123" s="17" t="str">
        <f t="shared" si="3"/>
        <v/>
      </c>
      <c r="H123" s="41"/>
    </row>
    <row r="124" spans="2:8" hidden="1" x14ac:dyDescent="0.6">
      <c r="B124" s="50"/>
      <c r="C124" s="14"/>
      <c r="D124" s="22"/>
      <c r="E124" s="22"/>
      <c r="F124" s="38"/>
      <c r="G124" s="17" t="str">
        <f t="shared" si="3"/>
        <v/>
      </c>
      <c r="H124" s="41"/>
    </row>
    <row r="125" spans="2:8" hidden="1" x14ac:dyDescent="0.6">
      <c r="B125" s="50"/>
      <c r="C125" s="14"/>
      <c r="D125" s="22"/>
      <c r="E125" s="22"/>
      <c r="F125" s="38"/>
      <c r="G125" s="17" t="str">
        <f t="shared" si="3"/>
        <v/>
      </c>
      <c r="H125" s="41"/>
    </row>
    <row r="126" spans="2:8" hidden="1" x14ac:dyDescent="0.6">
      <c r="B126" s="50"/>
      <c r="C126" s="14"/>
      <c r="D126" s="22"/>
      <c r="E126" s="22"/>
      <c r="F126" s="38"/>
      <c r="G126" s="17" t="str">
        <f t="shared" si="3"/>
        <v/>
      </c>
      <c r="H126" s="41"/>
    </row>
    <row r="127" spans="2:8" hidden="1" x14ac:dyDescent="0.6">
      <c r="B127" s="77"/>
      <c r="C127" s="20"/>
      <c r="D127" s="22"/>
      <c r="E127" s="22"/>
      <c r="F127" s="38"/>
      <c r="G127" s="17" t="str">
        <f t="shared" si="3"/>
        <v/>
      </c>
      <c r="H127" s="41"/>
    </row>
    <row r="128" spans="2:8" hidden="1" x14ac:dyDescent="0.6">
      <c r="B128" s="50"/>
      <c r="C128" s="14"/>
      <c r="D128" s="22"/>
      <c r="E128" s="22"/>
      <c r="F128" s="38"/>
      <c r="G128" s="17" t="str">
        <f t="shared" si="3"/>
        <v/>
      </c>
      <c r="H128" s="41"/>
    </row>
    <row r="129" spans="2:8" hidden="1" x14ac:dyDescent="0.6">
      <c r="B129" s="50"/>
      <c r="C129" s="14"/>
      <c r="D129" s="22"/>
      <c r="E129" s="22"/>
      <c r="F129" s="38"/>
      <c r="G129" s="17" t="str">
        <f t="shared" si="3"/>
        <v/>
      </c>
      <c r="H129" s="41"/>
    </row>
    <row r="130" spans="2:8" hidden="1" x14ac:dyDescent="0.6">
      <c r="B130" s="50"/>
      <c r="C130" s="14"/>
      <c r="D130" s="22"/>
      <c r="E130" s="22"/>
      <c r="F130" s="38"/>
      <c r="G130" s="17" t="str">
        <f t="shared" si="3"/>
        <v/>
      </c>
      <c r="H130" s="41"/>
    </row>
    <row r="131" spans="2:8" hidden="1" x14ac:dyDescent="0.6">
      <c r="B131" s="50"/>
      <c r="C131" s="14"/>
      <c r="D131" s="22"/>
      <c r="E131" s="22"/>
      <c r="F131" s="38"/>
      <c r="G131" s="17" t="str">
        <f t="shared" si="3"/>
        <v/>
      </c>
      <c r="H131" s="41"/>
    </row>
    <row r="132" spans="2:8" hidden="1" x14ac:dyDescent="0.6">
      <c r="B132" s="50"/>
      <c r="C132" s="14"/>
      <c r="D132" s="22"/>
      <c r="E132" s="22"/>
      <c r="F132" s="38"/>
      <c r="G132" s="17" t="str">
        <f t="shared" si="3"/>
        <v/>
      </c>
      <c r="H132" s="41"/>
    </row>
    <row r="133" spans="2:8" hidden="1" x14ac:dyDescent="0.6">
      <c r="B133" s="50"/>
      <c r="C133" s="14"/>
      <c r="D133" s="22"/>
      <c r="E133" s="22"/>
      <c r="F133" s="38"/>
      <c r="G133" s="17" t="str">
        <f t="shared" si="3"/>
        <v/>
      </c>
      <c r="H133" s="41"/>
    </row>
    <row r="134" spans="2:8" hidden="1" x14ac:dyDescent="0.6">
      <c r="B134" s="50"/>
      <c r="C134" s="14"/>
      <c r="D134" s="22"/>
      <c r="E134" s="22"/>
      <c r="F134" s="38"/>
      <c r="G134" s="17" t="str">
        <f t="shared" si="3"/>
        <v/>
      </c>
      <c r="H134" s="41"/>
    </row>
    <row r="135" spans="2:8" hidden="1" x14ac:dyDescent="0.6">
      <c r="B135" s="50"/>
      <c r="C135" s="14"/>
      <c r="D135" s="22"/>
      <c r="E135" s="22"/>
      <c r="F135" s="38"/>
      <c r="G135" s="17" t="str">
        <f t="shared" si="3"/>
        <v/>
      </c>
      <c r="H135" s="41"/>
    </row>
    <row r="136" spans="2:8" hidden="1" x14ac:dyDescent="0.6">
      <c r="B136" s="50"/>
      <c r="C136" s="14"/>
      <c r="D136" s="22"/>
      <c r="E136" s="22"/>
      <c r="F136" s="38"/>
      <c r="G136" s="17" t="str">
        <f t="shared" si="3"/>
        <v/>
      </c>
      <c r="H136" s="41"/>
    </row>
    <row r="137" spans="2:8" hidden="1" x14ac:dyDescent="0.6">
      <c r="B137" s="50"/>
      <c r="C137" s="14"/>
      <c r="D137" s="22"/>
      <c r="E137" s="22"/>
      <c r="F137" s="38"/>
      <c r="G137" s="17" t="str">
        <f t="shared" si="3"/>
        <v/>
      </c>
      <c r="H137" s="41"/>
    </row>
    <row r="138" spans="2:8" hidden="1" x14ac:dyDescent="0.6">
      <c r="B138" s="50"/>
      <c r="C138" s="14"/>
      <c r="D138" s="22"/>
      <c r="E138" s="22"/>
      <c r="F138" s="38"/>
      <c r="G138" s="17" t="str">
        <f t="shared" si="3"/>
        <v/>
      </c>
      <c r="H138" s="41"/>
    </row>
    <row r="139" spans="2:8" hidden="1" x14ac:dyDescent="0.6">
      <c r="B139" s="50"/>
      <c r="C139" s="14"/>
      <c r="D139" s="22"/>
      <c r="E139" s="22"/>
      <c r="F139" s="38"/>
      <c r="G139" s="17" t="str">
        <f t="shared" si="3"/>
        <v/>
      </c>
      <c r="H139" s="41"/>
    </row>
    <row r="140" spans="2:8" hidden="1" x14ac:dyDescent="0.6">
      <c r="B140" s="50"/>
      <c r="C140" s="14"/>
      <c r="D140" s="22"/>
      <c r="E140" s="22"/>
      <c r="F140" s="38"/>
      <c r="G140" s="17" t="str">
        <f t="shared" si="3"/>
        <v/>
      </c>
      <c r="H140" s="41"/>
    </row>
    <row r="141" spans="2:8" hidden="1" x14ac:dyDescent="0.6">
      <c r="B141" s="50"/>
      <c r="C141" s="14"/>
      <c r="D141" s="22"/>
      <c r="E141" s="22"/>
      <c r="F141" s="38"/>
      <c r="G141" s="17" t="str">
        <f t="shared" si="3"/>
        <v/>
      </c>
      <c r="H141" s="41"/>
    </row>
    <row r="142" spans="2:8" hidden="1" x14ac:dyDescent="0.6">
      <c r="B142" s="50"/>
      <c r="C142" s="14"/>
      <c r="D142" s="22"/>
      <c r="E142" s="22"/>
      <c r="F142" s="38"/>
      <c r="G142" s="17" t="str">
        <f t="shared" si="3"/>
        <v/>
      </c>
      <c r="H142" s="41"/>
    </row>
    <row r="143" spans="2:8" hidden="1" x14ac:dyDescent="0.6">
      <c r="B143" s="50"/>
      <c r="C143" s="14"/>
      <c r="D143" s="22"/>
      <c r="E143" s="22"/>
      <c r="F143" s="38"/>
      <c r="G143" s="17" t="str">
        <f t="shared" si="3"/>
        <v/>
      </c>
      <c r="H143" s="41"/>
    </row>
    <row r="144" spans="2:8" hidden="1" x14ac:dyDescent="0.6">
      <c r="B144" s="50"/>
      <c r="C144" s="14"/>
      <c r="D144" s="22"/>
      <c r="E144" s="22"/>
      <c r="F144" s="38"/>
      <c r="G144" s="17" t="str">
        <f t="shared" si="3"/>
        <v/>
      </c>
      <c r="H144" s="41"/>
    </row>
    <row r="145" spans="2:8" hidden="1" x14ac:dyDescent="0.6">
      <c r="B145" s="50"/>
      <c r="C145" s="14"/>
      <c r="D145" s="22"/>
      <c r="E145" s="22"/>
      <c r="F145" s="38"/>
      <c r="G145" s="17" t="str">
        <f t="shared" si="3"/>
        <v/>
      </c>
      <c r="H145" s="41"/>
    </row>
    <row r="146" spans="2:8" hidden="1" x14ac:dyDescent="0.6">
      <c r="B146" s="50"/>
      <c r="C146" s="14"/>
      <c r="D146" s="22"/>
      <c r="E146" s="22"/>
      <c r="F146" s="38"/>
      <c r="G146" s="17" t="str">
        <f t="shared" si="3"/>
        <v/>
      </c>
      <c r="H146" s="41"/>
    </row>
    <row r="147" spans="2:8" hidden="1" x14ac:dyDescent="0.6">
      <c r="B147" s="50"/>
      <c r="C147" s="14"/>
      <c r="D147" s="22"/>
      <c r="E147" s="22"/>
      <c r="F147" s="38"/>
      <c r="G147" s="17" t="str">
        <f t="shared" si="3"/>
        <v/>
      </c>
      <c r="H147" s="41"/>
    </row>
    <row r="148" spans="2:8" ht="11.45" hidden="1" customHeight="1" x14ac:dyDescent="0.6">
      <c r="B148" s="50"/>
      <c r="C148" s="14"/>
      <c r="D148" s="22"/>
      <c r="E148" s="22"/>
      <c r="F148" s="38"/>
      <c r="G148" s="17" t="str">
        <f t="shared" si="3"/>
        <v/>
      </c>
      <c r="H148" s="41"/>
    </row>
    <row r="149" spans="2:8" hidden="1" x14ac:dyDescent="0.6">
      <c r="B149" s="50"/>
      <c r="C149" s="14"/>
      <c r="D149" s="22"/>
      <c r="E149" s="22"/>
      <c r="F149" s="38"/>
      <c r="G149" s="17" t="str">
        <f t="shared" si="3"/>
        <v/>
      </c>
      <c r="H149" s="41"/>
    </row>
    <row r="150" spans="2:8" x14ac:dyDescent="0.6">
      <c r="B150" s="50"/>
      <c r="C150" s="14"/>
      <c r="D150" s="22"/>
      <c r="E150" s="22"/>
      <c r="F150" s="38"/>
      <c r="G150" s="17" t="str">
        <f t="shared" si="3"/>
        <v/>
      </c>
      <c r="H150" s="41"/>
    </row>
    <row r="151" spans="2:8" s="28" customFormat="1" ht="24.75" customHeight="1" x14ac:dyDescent="0.6">
      <c r="B151" s="177" t="str">
        <f>$B$10</f>
        <v>C13.7</v>
      </c>
      <c r="C151" s="30" t="s">
        <v>173</v>
      </c>
      <c r="D151" s="31"/>
      <c r="E151" s="32"/>
      <c r="F151" s="31"/>
      <c r="G151" s="33">
        <f>SUM(G85:G150)</f>
        <v>0</v>
      </c>
      <c r="H151" s="34"/>
    </row>
  </sheetData>
  <mergeCells count="11">
    <mergeCell ref="B80:F80"/>
    <mergeCell ref="G80:G83"/>
    <mergeCell ref="B81:F83"/>
    <mergeCell ref="E1:G1"/>
    <mergeCell ref="B5:F7"/>
    <mergeCell ref="G4:G7"/>
    <mergeCell ref="B4:F4"/>
    <mergeCell ref="B77:D77"/>
    <mergeCell ref="E77:G79"/>
    <mergeCell ref="B78:D78"/>
    <mergeCell ref="B79:D79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33"/>
  <dimension ref="A1:J151"/>
  <sheetViews>
    <sheetView view="pageBreakPreview" zoomScaleNormal="125" zoomScaleSheetLayoutView="100" zoomScalePageLayoutView="125" workbookViewId="0">
      <selection activeCell="O77" sqref="O77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1:10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1:10" x14ac:dyDescent="0.6">
      <c r="B2" s="101" t="str">
        <f>Client2</f>
        <v>Department of Transport</v>
      </c>
    </row>
    <row r="3" spans="1:10" x14ac:dyDescent="0.6">
      <c r="B3" s="82"/>
      <c r="C3" s="82"/>
      <c r="D3" s="83"/>
      <c r="E3" s="83"/>
      <c r="F3" s="84"/>
      <c r="G3" s="102"/>
    </row>
    <row r="4" spans="1:10" x14ac:dyDescent="0.6">
      <c r="B4" s="376" t="s">
        <v>8</v>
      </c>
      <c r="C4" s="377"/>
      <c r="D4" s="377"/>
      <c r="E4" s="377"/>
      <c r="F4" s="377"/>
      <c r="G4" s="373" t="str">
        <f>"CHAPTER "&amp;B10</f>
        <v>CHAPTER C13.8</v>
      </c>
      <c r="H4" s="6"/>
    </row>
    <row r="5" spans="1:10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1:10" ht="12.75" customHeight="1" x14ac:dyDescent="0.6">
      <c r="B6" s="369"/>
      <c r="C6" s="370"/>
      <c r="D6" s="370"/>
      <c r="E6" s="370"/>
      <c r="F6" s="370"/>
      <c r="G6" s="374"/>
      <c r="H6" s="8"/>
      <c r="J6" s="259"/>
    </row>
    <row r="7" spans="1:10" ht="7.5" customHeight="1" x14ac:dyDescent="0.6">
      <c r="B7" s="371"/>
      <c r="C7" s="372"/>
      <c r="D7" s="372"/>
      <c r="E7" s="372"/>
      <c r="F7" s="372"/>
      <c r="G7" s="375"/>
      <c r="H7" s="8"/>
    </row>
    <row r="8" spans="1:10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1:10" x14ac:dyDescent="0.6">
      <c r="A9" s="5"/>
      <c r="B9" s="50"/>
      <c r="C9" s="14"/>
      <c r="D9" s="15"/>
      <c r="E9" s="15"/>
      <c r="F9" s="16"/>
      <c r="G9" s="17" t="str">
        <f t="shared" ref="G9:G41" si="0">IF(D9="","",E9*F9)</f>
        <v/>
      </c>
      <c r="H9" s="18"/>
    </row>
    <row r="10" spans="1:10" x14ac:dyDescent="0.6">
      <c r="A10" s="5"/>
      <c r="B10" s="77" t="s">
        <v>3950</v>
      </c>
      <c r="C10" s="20" t="s">
        <v>3951</v>
      </c>
      <c r="D10" s="22"/>
      <c r="E10" s="22"/>
      <c r="F10" s="40"/>
      <c r="G10" s="17" t="str">
        <f t="shared" si="0"/>
        <v/>
      </c>
      <c r="H10" s="41"/>
    </row>
    <row r="11" spans="1:10" hidden="1" x14ac:dyDescent="0.6">
      <c r="A11" s="5"/>
      <c r="B11" s="77"/>
      <c r="C11" s="14"/>
      <c r="D11" s="22"/>
      <c r="E11" s="22"/>
      <c r="F11" s="40"/>
      <c r="G11" s="17" t="str">
        <f t="shared" si="0"/>
        <v/>
      </c>
      <c r="H11" s="41"/>
    </row>
    <row r="12" spans="1:10" hidden="1" x14ac:dyDescent="0.6">
      <c r="A12" s="5"/>
      <c r="B12" s="50" t="s">
        <v>3952</v>
      </c>
      <c r="C12" s="14" t="s">
        <v>3953</v>
      </c>
      <c r="D12" s="22"/>
      <c r="E12" s="22"/>
      <c r="F12" s="40"/>
      <c r="G12" s="17" t="str">
        <f t="shared" si="0"/>
        <v/>
      </c>
      <c r="H12" s="41"/>
    </row>
    <row r="13" spans="1:10" hidden="1" x14ac:dyDescent="0.6">
      <c r="A13" s="5"/>
      <c r="B13" s="50"/>
      <c r="C13" s="14"/>
      <c r="D13" s="22"/>
      <c r="E13" s="22"/>
      <c r="F13" s="40"/>
      <c r="G13" s="17" t="str">
        <f t="shared" si="0"/>
        <v/>
      </c>
      <c r="H13" s="41"/>
    </row>
    <row r="14" spans="1:10" hidden="1" x14ac:dyDescent="0.6">
      <c r="A14" s="5"/>
      <c r="B14" s="50" t="s">
        <v>3954</v>
      </c>
      <c r="C14" s="14" t="s">
        <v>3955</v>
      </c>
      <c r="D14" s="22" t="s">
        <v>62</v>
      </c>
      <c r="E14" s="23"/>
      <c r="F14" s="24"/>
      <c r="G14" s="17">
        <f t="shared" si="0"/>
        <v>0</v>
      </c>
      <c r="H14" s="42"/>
    </row>
    <row r="15" spans="1:10" hidden="1" x14ac:dyDescent="0.6">
      <c r="A15" s="5"/>
      <c r="B15" s="50"/>
      <c r="C15" s="14"/>
      <c r="D15" s="22"/>
      <c r="E15" s="23"/>
      <c r="F15" s="24"/>
      <c r="G15" s="17" t="str">
        <f t="shared" si="0"/>
        <v/>
      </c>
      <c r="H15" s="42"/>
    </row>
    <row r="16" spans="1:10" hidden="1" x14ac:dyDescent="0.6">
      <c r="A16" s="5"/>
      <c r="B16" s="50" t="s">
        <v>3956</v>
      </c>
      <c r="C16" s="14" t="s">
        <v>3957</v>
      </c>
      <c r="D16" s="22" t="s">
        <v>62</v>
      </c>
      <c r="E16" s="23"/>
      <c r="F16" s="24"/>
      <c r="G16" s="17">
        <f t="shared" si="0"/>
        <v>0</v>
      </c>
      <c r="H16" s="42"/>
    </row>
    <row r="17" spans="1:8" hidden="1" x14ac:dyDescent="0.6">
      <c r="A17" s="5"/>
      <c r="B17" s="50"/>
      <c r="C17" s="14"/>
      <c r="D17" s="22"/>
      <c r="E17" s="23"/>
      <c r="F17" s="24"/>
      <c r="G17" s="17" t="str">
        <f t="shared" si="0"/>
        <v/>
      </c>
      <c r="H17" s="42"/>
    </row>
    <row r="18" spans="1:8" hidden="1" x14ac:dyDescent="0.6">
      <c r="A18" s="5"/>
      <c r="B18" s="50" t="s">
        <v>3958</v>
      </c>
      <c r="C18" s="14" t="s">
        <v>3959</v>
      </c>
      <c r="D18" s="22" t="s">
        <v>90</v>
      </c>
      <c r="E18" s="23"/>
      <c r="F18" s="40"/>
      <c r="G18" s="17">
        <f t="shared" si="0"/>
        <v>0</v>
      </c>
      <c r="H18" s="41"/>
    </row>
    <row r="19" spans="1:8" hidden="1" x14ac:dyDescent="0.6">
      <c r="A19" s="5"/>
      <c r="B19" s="50"/>
      <c r="C19" s="14"/>
      <c r="D19" s="22"/>
      <c r="E19" s="23"/>
      <c r="F19" s="43"/>
      <c r="G19" s="17" t="str">
        <f t="shared" si="0"/>
        <v/>
      </c>
      <c r="H19" s="41"/>
    </row>
    <row r="20" spans="1:8" hidden="1" x14ac:dyDescent="0.6">
      <c r="A20" s="5"/>
      <c r="B20" s="50" t="s">
        <v>3960</v>
      </c>
      <c r="C20" s="1" t="s">
        <v>3961</v>
      </c>
      <c r="D20" s="22" t="s">
        <v>90</v>
      </c>
      <c r="E20" s="23"/>
      <c r="F20" s="45"/>
      <c r="G20" s="17">
        <f t="shared" si="0"/>
        <v>0</v>
      </c>
    </row>
    <row r="21" spans="1:8" hidden="1" x14ac:dyDescent="0.6">
      <c r="A21" s="5"/>
      <c r="B21" s="50"/>
      <c r="C21" s="14"/>
      <c r="D21" s="22"/>
      <c r="E21" s="23"/>
      <c r="F21" s="45"/>
      <c r="G21" s="17" t="str">
        <f t="shared" si="0"/>
        <v/>
      </c>
    </row>
    <row r="22" spans="1:8" x14ac:dyDescent="0.6">
      <c r="A22" s="5"/>
      <c r="B22" s="50"/>
      <c r="C22" s="14"/>
      <c r="D22" s="22"/>
      <c r="E22" s="23"/>
      <c r="F22" s="45"/>
      <c r="G22" s="17"/>
    </row>
    <row r="23" spans="1:8" x14ac:dyDescent="0.6">
      <c r="A23" s="5"/>
      <c r="B23" s="50" t="s">
        <v>3962</v>
      </c>
      <c r="C23" s="14" t="s">
        <v>3963</v>
      </c>
      <c r="D23" s="22" t="s">
        <v>62</v>
      </c>
      <c r="E23" s="23">
        <v>235.4</v>
      </c>
      <c r="F23" s="24"/>
      <c r="G23" s="17">
        <f t="shared" si="0"/>
        <v>0</v>
      </c>
    </row>
    <row r="24" spans="1:8" hidden="1" x14ac:dyDescent="0.6">
      <c r="A24" s="5"/>
      <c r="B24" s="50"/>
      <c r="C24" s="14"/>
      <c r="D24" s="22"/>
      <c r="E24" s="23"/>
      <c r="F24" s="45"/>
      <c r="G24" s="17" t="str">
        <f t="shared" si="0"/>
        <v/>
      </c>
    </row>
    <row r="25" spans="1:8" hidden="1" x14ac:dyDescent="0.6">
      <c r="A25" s="5"/>
      <c r="B25" s="50" t="s">
        <v>3964</v>
      </c>
      <c r="C25" s="14" t="s">
        <v>3965</v>
      </c>
      <c r="D25" s="22" t="s">
        <v>62</v>
      </c>
      <c r="E25" s="23"/>
      <c r="F25" s="43"/>
      <c r="G25" s="17">
        <f t="shared" si="0"/>
        <v>0</v>
      </c>
    </row>
    <row r="26" spans="1:8" hidden="1" x14ac:dyDescent="0.6">
      <c r="A26" s="5"/>
      <c r="B26" s="50"/>
      <c r="C26" s="14"/>
      <c r="D26" s="22"/>
      <c r="E26" s="23"/>
      <c r="F26" s="45"/>
      <c r="G26" s="17" t="str">
        <f t="shared" si="0"/>
        <v/>
      </c>
    </row>
    <row r="27" spans="1:8" hidden="1" x14ac:dyDescent="0.6">
      <c r="A27" s="5"/>
      <c r="B27" s="50" t="s">
        <v>3966</v>
      </c>
      <c r="C27" s="14" t="s">
        <v>3967</v>
      </c>
      <c r="D27" s="22"/>
      <c r="E27" s="23"/>
      <c r="F27" s="38"/>
      <c r="G27" s="17" t="str">
        <f t="shared" si="0"/>
        <v/>
      </c>
      <c r="H27" s="42"/>
    </row>
    <row r="28" spans="1:8" hidden="1" x14ac:dyDescent="0.6">
      <c r="A28" s="5"/>
      <c r="B28" s="50"/>
      <c r="C28" s="14"/>
      <c r="D28" s="15"/>
      <c r="E28" s="26"/>
      <c r="F28" s="27"/>
      <c r="G28" s="17" t="str">
        <f t="shared" si="0"/>
        <v/>
      </c>
      <c r="H28" s="18"/>
    </row>
    <row r="29" spans="1:8" s="36" customFormat="1" hidden="1" x14ac:dyDescent="0.6">
      <c r="A29" s="68"/>
      <c r="B29" s="50" t="s">
        <v>3968</v>
      </c>
      <c r="C29" s="14" t="s">
        <v>3969</v>
      </c>
      <c r="D29" s="22" t="s">
        <v>62</v>
      </c>
      <c r="E29" s="26"/>
      <c r="F29" s="27"/>
      <c r="G29" s="17">
        <f t="shared" si="0"/>
        <v>0</v>
      </c>
      <c r="H29" s="18"/>
    </row>
    <row r="30" spans="1:8" hidden="1" x14ac:dyDescent="0.6">
      <c r="A30" s="5"/>
      <c r="B30" s="50"/>
      <c r="C30" s="14"/>
      <c r="D30" s="22"/>
      <c r="E30" s="23"/>
      <c r="F30" s="38"/>
      <c r="G30" s="17" t="str">
        <f t="shared" si="0"/>
        <v/>
      </c>
      <c r="H30" s="42"/>
    </row>
    <row r="31" spans="1:8" hidden="1" x14ac:dyDescent="0.6">
      <c r="A31" s="5"/>
      <c r="B31" s="50" t="s">
        <v>3970</v>
      </c>
      <c r="C31" s="14" t="s">
        <v>3971</v>
      </c>
      <c r="D31" s="22" t="s">
        <v>90</v>
      </c>
      <c r="E31" s="23"/>
      <c r="F31" s="38"/>
      <c r="G31" s="17">
        <f t="shared" si="0"/>
        <v>0</v>
      </c>
      <c r="H31" s="42"/>
    </row>
    <row r="32" spans="1:8" x14ac:dyDescent="0.6">
      <c r="A32" s="5"/>
      <c r="B32" s="50"/>
      <c r="C32" s="14"/>
      <c r="D32" s="22"/>
      <c r="E32" s="23"/>
      <c r="F32" s="47"/>
      <c r="G32" s="17" t="str">
        <f t="shared" si="0"/>
        <v/>
      </c>
      <c r="H32" s="41"/>
    </row>
    <row r="33" spans="1:8" x14ac:dyDescent="0.6">
      <c r="A33" s="5"/>
      <c r="B33" s="50" t="s">
        <v>3972</v>
      </c>
      <c r="C33" s="14" t="s">
        <v>3973</v>
      </c>
      <c r="D33" s="22"/>
      <c r="E33" s="23"/>
      <c r="F33" s="47"/>
      <c r="G33" s="17" t="str">
        <f t="shared" si="0"/>
        <v/>
      </c>
      <c r="H33" s="41"/>
    </row>
    <row r="34" spans="1:8" x14ac:dyDescent="0.6">
      <c r="A34" s="5"/>
      <c r="B34" s="50"/>
      <c r="C34" s="14"/>
      <c r="D34" s="22"/>
      <c r="E34" s="23"/>
      <c r="F34" s="43"/>
      <c r="G34" s="17" t="str">
        <f t="shared" si="0"/>
        <v/>
      </c>
      <c r="H34" s="41"/>
    </row>
    <row r="35" spans="1:8" hidden="1" x14ac:dyDescent="0.6">
      <c r="A35" s="5"/>
      <c r="B35" s="50" t="s">
        <v>3974</v>
      </c>
      <c r="C35" s="14" t="s">
        <v>3975</v>
      </c>
      <c r="D35" s="22" t="s">
        <v>90</v>
      </c>
      <c r="E35" s="23"/>
      <c r="F35" s="43"/>
      <c r="G35" s="17">
        <f t="shared" si="0"/>
        <v>0</v>
      </c>
      <c r="H35" s="41"/>
    </row>
    <row r="36" spans="1:8" hidden="1" x14ac:dyDescent="0.6">
      <c r="A36" s="5"/>
      <c r="B36" s="50"/>
      <c r="C36" s="14"/>
      <c r="D36" s="22"/>
      <c r="E36" s="22"/>
      <c r="F36" s="40"/>
      <c r="G36" s="17" t="str">
        <f t="shared" si="0"/>
        <v/>
      </c>
      <c r="H36" s="41"/>
    </row>
    <row r="37" spans="1:8" hidden="1" x14ac:dyDescent="0.6">
      <c r="A37" s="5"/>
      <c r="B37" s="50" t="s">
        <v>3976</v>
      </c>
      <c r="C37" s="14" t="s">
        <v>3977</v>
      </c>
      <c r="D37" s="22" t="s">
        <v>90</v>
      </c>
      <c r="E37" s="22"/>
      <c r="F37" s="40"/>
      <c r="G37" s="17">
        <f t="shared" si="0"/>
        <v>0</v>
      </c>
      <c r="H37" s="41"/>
    </row>
    <row r="38" spans="1:8" hidden="1" x14ac:dyDescent="0.6">
      <c r="A38" s="5"/>
      <c r="B38" s="50"/>
      <c r="C38" s="14"/>
      <c r="D38" s="22"/>
      <c r="E38" s="22"/>
      <c r="F38" s="38"/>
      <c r="G38" s="17" t="str">
        <f t="shared" si="0"/>
        <v/>
      </c>
      <c r="H38" s="41"/>
    </row>
    <row r="39" spans="1:8" x14ac:dyDescent="0.6">
      <c r="A39" s="5"/>
      <c r="B39" s="50" t="s">
        <v>3978</v>
      </c>
      <c r="C39" s="14" t="s">
        <v>3979</v>
      </c>
      <c r="D39" s="22" t="s">
        <v>90</v>
      </c>
      <c r="E39" s="23">
        <v>2</v>
      </c>
      <c r="F39" s="24"/>
      <c r="G39" s="17">
        <f t="shared" si="0"/>
        <v>0</v>
      </c>
      <c r="H39" s="41"/>
    </row>
    <row r="40" spans="1:8" x14ac:dyDescent="0.6">
      <c r="A40" s="5"/>
      <c r="B40" s="50"/>
      <c r="C40" s="14"/>
      <c r="D40" s="22"/>
      <c r="E40" s="22"/>
      <c r="F40" s="38"/>
      <c r="G40" s="17" t="str">
        <f t="shared" si="0"/>
        <v/>
      </c>
      <c r="H40" s="41"/>
    </row>
    <row r="41" spans="1:8" hidden="1" x14ac:dyDescent="0.6">
      <c r="A41" s="5"/>
      <c r="B41" s="50" t="s">
        <v>3980</v>
      </c>
      <c r="C41" s="14" t="s">
        <v>3981</v>
      </c>
      <c r="D41" s="22" t="s">
        <v>90</v>
      </c>
      <c r="E41" s="22"/>
      <c r="F41" s="38"/>
      <c r="G41" s="17">
        <f t="shared" si="0"/>
        <v>0</v>
      </c>
      <c r="H41" s="41"/>
    </row>
    <row r="42" spans="1:8" hidden="1" x14ac:dyDescent="0.6">
      <c r="A42" s="5"/>
      <c r="B42" s="50"/>
      <c r="C42" s="14"/>
      <c r="D42" s="22"/>
      <c r="E42" s="22"/>
      <c r="F42" s="38"/>
      <c r="G42" s="17" t="str">
        <f t="shared" ref="G42:G65" si="1">IF(D42="","",E42*F42)</f>
        <v/>
      </c>
      <c r="H42" s="41"/>
    </row>
    <row r="43" spans="1:8" ht="26" hidden="1" x14ac:dyDescent="0.6">
      <c r="A43" s="5"/>
      <c r="B43" s="50" t="s">
        <v>3982</v>
      </c>
      <c r="C43" s="14" t="s">
        <v>3983</v>
      </c>
      <c r="D43" s="22" t="s">
        <v>49</v>
      </c>
      <c r="E43" s="22"/>
      <c r="F43" s="38"/>
      <c r="G43" s="17">
        <f t="shared" si="1"/>
        <v>0</v>
      </c>
      <c r="H43" s="41"/>
    </row>
    <row r="44" spans="1:8" hidden="1" x14ac:dyDescent="0.6">
      <c r="A44" s="5"/>
      <c r="B44" s="50"/>
      <c r="C44" s="14"/>
      <c r="D44" s="22"/>
      <c r="E44" s="22"/>
      <c r="F44" s="38"/>
      <c r="G44" s="17" t="str">
        <f t="shared" si="1"/>
        <v/>
      </c>
      <c r="H44" s="41"/>
    </row>
    <row r="45" spans="1:8" ht="26" hidden="1" x14ac:dyDescent="0.6">
      <c r="A45" s="5"/>
      <c r="B45" s="50" t="s">
        <v>3984</v>
      </c>
      <c r="C45" s="14" t="s">
        <v>3985</v>
      </c>
      <c r="D45" s="22" t="s">
        <v>90</v>
      </c>
      <c r="E45" s="22"/>
      <c r="F45" s="38"/>
      <c r="G45" s="17">
        <f t="shared" si="1"/>
        <v>0</v>
      </c>
      <c r="H45" s="41"/>
    </row>
    <row r="46" spans="1:8" hidden="1" x14ac:dyDescent="0.6">
      <c r="A46" s="5"/>
      <c r="B46" s="50"/>
      <c r="C46" s="14"/>
      <c r="D46" s="22"/>
      <c r="E46" s="22"/>
      <c r="F46" s="48"/>
      <c r="G46" s="17" t="str">
        <f t="shared" si="1"/>
        <v/>
      </c>
      <c r="H46" s="41"/>
    </row>
    <row r="47" spans="1:8" hidden="1" x14ac:dyDescent="0.6">
      <c r="A47" s="5"/>
      <c r="B47" s="50" t="s">
        <v>3986</v>
      </c>
      <c r="C47" s="14" t="s">
        <v>3987</v>
      </c>
      <c r="D47" s="22"/>
      <c r="E47" s="22"/>
      <c r="F47" s="48"/>
      <c r="G47" s="17" t="str">
        <f t="shared" si="1"/>
        <v/>
      </c>
      <c r="H47" s="41"/>
    </row>
    <row r="48" spans="1:8" hidden="1" x14ac:dyDescent="0.6">
      <c r="A48" s="5"/>
      <c r="B48" s="50"/>
      <c r="C48" s="14"/>
      <c r="D48" s="22"/>
      <c r="E48" s="22"/>
      <c r="F48" s="38"/>
      <c r="G48" s="17" t="str">
        <f t="shared" si="1"/>
        <v/>
      </c>
      <c r="H48" s="41"/>
    </row>
    <row r="49" spans="1:8" hidden="1" x14ac:dyDescent="0.6">
      <c r="A49" s="5"/>
      <c r="B49" s="50" t="s">
        <v>3988</v>
      </c>
      <c r="C49" s="14" t="s">
        <v>3989</v>
      </c>
      <c r="D49" s="22"/>
      <c r="E49" s="22"/>
      <c r="F49" s="38"/>
      <c r="G49" s="17" t="str">
        <f t="shared" si="1"/>
        <v/>
      </c>
      <c r="H49" s="41"/>
    </row>
    <row r="50" spans="1:8" hidden="1" x14ac:dyDescent="0.6">
      <c r="A50" s="5"/>
      <c r="B50" s="50"/>
      <c r="C50" s="14"/>
      <c r="D50" s="22"/>
      <c r="E50" s="22"/>
      <c r="F50" s="38"/>
      <c r="G50" s="17" t="str">
        <f t="shared" si="1"/>
        <v/>
      </c>
      <c r="H50" s="41"/>
    </row>
    <row r="51" spans="1:8" hidden="1" x14ac:dyDescent="0.6">
      <c r="A51" s="5"/>
      <c r="B51" s="50" t="s">
        <v>109</v>
      </c>
      <c r="C51" s="14" t="s">
        <v>3990</v>
      </c>
      <c r="D51" s="22" t="s">
        <v>62</v>
      </c>
      <c r="E51" s="22"/>
      <c r="F51" s="38"/>
      <c r="G51" s="17">
        <f t="shared" si="1"/>
        <v>0</v>
      </c>
      <c r="H51" s="41"/>
    </row>
    <row r="52" spans="1:8" hidden="1" x14ac:dyDescent="0.6">
      <c r="A52" s="5"/>
      <c r="B52" s="50"/>
      <c r="C52" s="14"/>
      <c r="D52" s="22"/>
      <c r="E52" s="22"/>
      <c r="F52" s="38"/>
      <c r="G52" s="17" t="str">
        <f t="shared" si="1"/>
        <v/>
      </c>
      <c r="H52" s="41"/>
    </row>
    <row r="53" spans="1:8" hidden="1" x14ac:dyDescent="0.6">
      <c r="A53" s="5"/>
      <c r="B53" s="50" t="s">
        <v>112</v>
      </c>
      <c r="C53" s="14" t="s">
        <v>3990</v>
      </c>
      <c r="D53" s="22" t="s">
        <v>90</v>
      </c>
      <c r="E53" s="22"/>
      <c r="F53" s="38"/>
      <c r="G53" s="17">
        <f t="shared" si="1"/>
        <v>0</v>
      </c>
      <c r="H53" s="41"/>
    </row>
    <row r="54" spans="1:8" hidden="1" x14ac:dyDescent="0.6">
      <c r="A54" s="5"/>
      <c r="B54" s="50"/>
      <c r="C54" s="14"/>
      <c r="D54" s="22"/>
      <c r="E54" s="22"/>
      <c r="F54" s="38"/>
      <c r="G54" s="17" t="str">
        <f t="shared" si="1"/>
        <v/>
      </c>
      <c r="H54" s="41"/>
    </row>
    <row r="55" spans="1:8" x14ac:dyDescent="0.6">
      <c r="A55" s="5"/>
      <c r="B55" s="50" t="s">
        <v>3991</v>
      </c>
      <c r="C55" s="14" t="s">
        <v>3992</v>
      </c>
      <c r="D55" s="37"/>
      <c r="E55" s="22"/>
      <c r="F55" s="38"/>
      <c r="G55" s="17" t="str">
        <f t="shared" si="1"/>
        <v/>
      </c>
      <c r="H55" s="41"/>
    </row>
    <row r="56" spans="1:8" x14ac:dyDescent="0.6">
      <c r="A56" s="5"/>
      <c r="B56" s="50"/>
      <c r="C56" s="14"/>
      <c r="D56" s="22"/>
      <c r="E56" s="37"/>
      <c r="F56" s="38"/>
      <c r="G56" s="17" t="str">
        <f t="shared" si="1"/>
        <v/>
      </c>
    </row>
    <row r="57" spans="1:8" x14ac:dyDescent="0.6">
      <c r="A57" s="5"/>
      <c r="B57" s="50" t="s">
        <v>109</v>
      </c>
      <c r="C57" s="14" t="s">
        <v>3993</v>
      </c>
      <c r="D57" s="37" t="s">
        <v>62</v>
      </c>
      <c r="E57" s="23">
        <v>3</v>
      </c>
      <c r="F57" s="24"/>
      <c r="G57" s="17">
        <f t="shared" si="1"/>
        <v>0</v>
      </c>
      <c r="H57" s="41"/>
    </row>
    <row r="58" spans="1:8" hidden="1" x14ac:dyDescent="0.6">
      <c r="A58" s="5"/>
      <c r="B58" s="50"/>
      <c r="C58" s="14"/>
      <c r="D58" s="37"/>
      <c r="E58" s="37"/>
      <c r="F58" s="38"/>
      <c r="G58" s="17" t="str">
        <f t="shared" si="1"/>
        <v/>
      </c>
      <c r="H58" s="49"/>
    </row>
    <row r="59" spans="1:8" ht="12.75" hidden="1" customHeight="1" x14ac:dyDescent="0.6">
      <c r="A59" s="5"/>
      <c r="B59" s="50" t="s">
        <v>112</v>
      </c>
      <c r="C59" s="14" t="s">
        <v>3990</v>
      </c>
      <c r="D59" s="22" t="s">
        <v>90</v>
      </c>
      <c r="E59" s="37"/>
      <c r="F59" s="38"/>
      <c r="G59" s="17">
        <f t="shared" si="1"/>
        <v>0</v>
      </c>
    </row>
    <row r="60" spans="1:8" hidden="1" x14ac:dyDescent="0.6">
      <c r="A60" s="5"/>
      <c r="B60" s="50"/>
      <c r="C60" s="14"/>
      <c r="D60" s="22"/>
      <c r="E60" s="22"/>
      <c r="F60" s="38"/>
      <c r="G60" s="17" t="str">
        <f t="shared" si="1"/>
        <v/>
      </c>
      <c r="H60" s="41"/>
    </row>
    <row r="61" spans="1:8" hidden="1" x14ac:dyDescent="0.6">
      <c r="A61" s="5"/>
      <c r="B61" s="50" t="s">
        <v>3994</v>
      </c>
      <c r="C61" s="14" t="s">
        <v>3995</v>
      </c>
      <c r="D61" s="22" t="s">
        <v>90</v>
      </c>
      <c r="E61" s="22"/>
      <c r="F61" s="38"/>
      <c r="G61" s="17">
        <f t="shared" si="1"/>
        <v>0</v>
      </c>
      <c r="H61" s="41"/>
    </row>
    <row r="62" spans="1:8" x14ac:dyDescent="0.6">
      <c r="A62" s="5"/>
      <c r="B62" s="50"/>
      <c r="C62" s="14"/>
      <c r="D62" s="22"/>
      <c r="E62" s="22"/>
      <c r="F62" s="38"/>
      <c r="G62" s="17" t="str">
        <f t="shared" si="1"/>
        <v/>
      </c>
      <c r="H62" s="41"/>
    </row>
    <row r="63" spans="1:8" ht="26" x14ac:dyDescent="0.6">
      <c r="A63" s="5"/>
      <c r="B63" s="50" t="s">
        <v>3996</v>
      </c>
      <c r="C63" s="14" t="s">
        <v>3997</v>
      </c>
      <c r="D63" s="22" t="s">
        <v>172</v>
      </c>
      <c r="E63" s="23">
        <v>6</v>
      </c>
      <c r="F63" s="24"/>
      <c r="G63" s="17">
        <f t="shared" si="1"/>
        <v>0</v>
      </c>
      <c r="H63" s="41"/>
    </row>
    <row r="64" spans="1:8" x14ac:dyDescent="0.6">
      <c r="A64" s="5"/>
      <c r="B64" s="50"/>
      <c r="C64" s="14"/>
      <c r="D64" s="22"/>
      <c r="E64" s="22"/>
      <c r="F64" s="38"/>
      <c r="G64" s="17" t="str">
        <f t="shared" si="1"/>
        <v/>
      </c>
      <c r="H64" s="41"/>
    </row>
    <row r="65" spans="1:8" ht="26" hidden="1" x14ac:dyDescent="0.6">
      <c r="A65" s="5"/>
      <c r="B65" s="50" t="s">
        <v>3998</v>
      </c>
      <c r="C65" s="14" t="s">
        <v>3999</v>
      </c>
      <c r="D65" s="22" t="s">
        <v>62</v>
      </c>
      <c r="E65" s="22"/>
      <c r="F65" s="38"/>
      <c r="G65" s="17">
        <f t="shared" si="1"/>
        <v>0</v>
      </c>
      <c r="H65" s="41"/>
    </row>
    <row r="66" spans="1:8" ht="12.75" hidden="1" customHeight="1" x14ac:dyDescent="0.6">
      <c r="A66" s="5"/>
      <c r="B66" s="50"/>
      <c r="C66" s="14"/>
      <c r="D66" s="22"/>
      <c r="E66" s="22"/>
      <c r="F66" s="38"/>
      <c r="G66" s="17"/>
      <c r="H66" s="41"/>
    </row>
    <row r="67" spans="1:8" ht="15.5" x14ac:dyDescent="0.6">
      <c r="A67" s="5"/>
      <c r="B67" s="50" t="s">
        <v>4000</v>
      </c>
      <c r="C67" s="14" t="s">
        <v>4001</v>
      </c>
      <c r="D67" s="22" t="s">
        <v>49</v>
      </c>
      <c r="E67" s="22">
        <v>1</v>
      </c>
      <c r="F67" s="24"/>
      <c r="G67" s="17">
        <f>IF(D67="","",E67*F67)</f>
        <v>0</v>
      </c>
      <c r="H67" s="41"/>
    </row>
    <row r="68" spans="1:8" x14ac:dyDescent="0.6">
      <c r="A68" s="5"/>
      <c r="B68" s="50"/>
      <c r="C68" s="14"/>
      <c r="D68" s="22"/>
      <c r="E68" s="22"/>
      <c r="F68" s="38"/>
      <c r="G68" s="17" t="str">
        <f>IF(D68="","",E68*F68)</f>
        <v/>
      </c>
      <c r="H68" s="41"/>
    </row>
    <row r="69" spans="1:8" hidden="1" x14ac:dyDescent="0.6">
      <c r="A69" s="5"/>
      <c r="B69" s="50" t="s">
        <v>4002</v>
      </c>
      <c r="C69" s="14" t="s">
        <v>4003</v>
      </c>
      <c r="D69" s="22" t="s">
        <v>62</v>
      </c>
      <c r="E69" s="22"/>
      <c r="F69" s="38"/>
      <c r="G69" s="17">
        <f>IF(D69="","",E69*F69)</f>
        <v>0</v>
      </c>
      <c r="H69" s="41"/>
    </row>
    <row r="70" spans="1:8" hidden="1" x14ac:dyDescent="0.6">
      <c r="A70" s="5"/>
      <c r="B70" s="50"/>
      <c r="C70" s="14"/>
      <c r="D70" s="22"/>
      <c r="E70" s="22"/>
      <c r="F70" s="38"/>
      <c r="G70" s="17"/>
      <c r="H70" s="41"/>
    </row>
    <row r="71" spans="1:8" hidden="1" x14ac:dyDescent="0.6">
      <c r="A71" s="5"/>
      <c r="B71" s="50"/>
      <c r="C71" s="14"/>
      <c r="D71" s="22"/>
      <c r="E71" s="22"/>
      <c r="F71" s="38"/>
      <c r="G71" s="17"/>
      <c r="H71" s="41"/>
    </row>
    <row r="72" spans="1:8" hidden="1" x14ac:dyDescent="0.6">
      <c r="A72" s="5"/>
      <c r="B72" s="50"/>
      <c r="C72" s="14"/>
      <c r="D72" s="22"/>
      <c r="E72" s="22"/>
      <c r="F72" s="38"/>
      <c r="G72" s="17"/>
      <c r="H72" s="41"/>
    </row>
    <row r="73" spans="1:8" x14ac:dyDescent="0.6">
      <c r="A73" s="5"/>
      <c r="B73" s="50"/>
      <c r="C73" s="14"/>
      <c r="D73" s="22"/>
      <c r="E73" s="22"/>
      <c r="F73" s="38"/>
      <c r="G73" s="17"/>
      <c r="H73" s="41"/>
    </row>
    <row r="74" spans="1:8" x14ac:dyDescent="0.6">
      <c r="A74" s="5"/>
      <c r="B74" s="50"/>
      <c r="C74" s="14"/>
      <c r="D74" s="22"/>
      <c r="E74" s="22"/>
      <c r="F74" s="38"/>
      <c r="G74" s="17"/>
      <c r="H74" s="41"/>
    </row>
    <row r="75" spans="1:8" x14ac:dyDescent="0.6">
      <c r="A75" s="5"/>
      <c r="B75" s="50"/>
      <c r="C75" s="14"/>
      <c r="D75" s="22"/>
      <c r="E75" s="22"/>
      <c r="F75" s="38"/>
      <c r="G75" s="17" t="str">
        <f>IF(D75="","",E75*F75)</f>
        <v/>
      </c>
      <c r="H75" s="41"/>
    </row>
    <row r="76" spans="1:8" s="28" customFormat="1" ht="19.5" customHeight="1" x14ac:dyDescent="0.6">
      <c r="B76" s="154" t="str">
        <f>$B$10</f>
        <v>C13.8</v>
      </c>
      <c r="C76" s="30" t="s">
        <v>78</v>
      </c>
      <c r="D76" s="31"/>
      <c r="E76" s="32"/>
      <c r="F76" s="31"/>
      <c r="G76" s="33">
        <f>SUM(G9:G75)</f>
        <v>0</v>
      </c>
      <c r="H76" s="34"/>
    </row>
    <row r="77" spans="1:8" x14ac:dyDescent="0.6">
      <c r="B77" s="367" t="str">
        <f>Client1</f>
        <v>Province of KwaZulu-Natal</v>
      </c>
      <c r="C77" s="367"/>
      <c r="D77" s="367"/>
      <c r="E77" s="365" t="str">
        <f>"Contract No. "&amp;ContractNo</f>
        <v>Contract No. ZNB00904/00000/00/HOD/INF/21/T</v>
      </c>
      <c r="F77" s="365"/>
      <c r="G77" s="365"/>
    </row>
    <row r="78" spans="1:8" x14ac:dyDescent="0.6">
      <c r="B78" s="367" t="str">
        <f>Client2</f>
        <v>Department of Transport</v>
      </c>
      <c r="C78" s="367"/>
      <c r="D78" s="367"/>
      <c r="E78" s="365"/>
      <c r="F78" s="365"/>
      <c r="G78" s="365"/>
    </row>
    <row r="79" spans="1:8" x14ac:dyDescent="0.6">
      <c r="B79" s="368"/>
      <c r="C79" s="368"/>
      <c r="D79" s="368"/>
      <c r="E79" s="366"/>
      <c r="F79" s="366"/>
      <c r="G79" s="366"/>
    </row>
    <row r="80" spans="1:8" x14ac:dyDescent="0.6">
      <c r="B80" s="376" t="s">
        <v>8</v>
      </c>
      <c r="C80" s="377"/>
      <c r="D80" s="377"/>
      <c r="E80" s="377"/>
      <c r="F80" s="377"/>
      <c r="G80" s="378" t="str">
        <f>$G$4</f>
        <v>CHAPTER C13.8</v>
      </c>
      <c r="H80" s="6"/>
    </row>
    <row r="81" spans="1:8" x14ac:dyDescent="0.6">
      <c r="B81" s="369" t="str">
        <f>ContractDescription</f>
        <v>THE CONSTRUCTION OF THE LOVU RIVER PEDESTRIAN BRIDGE NO.3383 IN THE DURBAN REGION</v>
      </c>
      <c r="C81" s="370"/>
      <c r="D81" s="370"/>
      <c r="E81" s="370"/>
      <c r="F81" s="370"/>
      <c r="G81" s="365"/>
      <c r="H81" s="8"/>
    </row>
    <row r="82" spans="1:8" x14ac:dyDescent="0.6">
      <c r="B82" s="369"/>
      <c r="C82" s="370"/>
      <c r="D82" s="370"/>
      <c r="E82" s="370"/>
      <c r="F82" s="370"/>
      <c r="G82" s="365"/>
      <c r="H82" s="8"/>
    </row>
    <row r="83" spans="1:8" x14ac:dyDescent="0.6">
      <c r="B83" s="371"/>
      <c r="C83" s="372"/>
      <c r="D83" s="372"/>
      <c r="E83" s="372"/>
      <c r="F83" s="372"/>
      <c r="G83" s="366"/>
      <c r="H83" s="8"/>
    </row>
    <row r="84" spans="1:8" s="9" customFormat="1" ht="24.95" customHeight="1" x14ac:dyDescent="0.6">
      <c r="B84" s="79" t="s">
        <v>9</v>
      </c>
      <c r="C84" s="11" t="s">
        <v>10</v>
      </c>
      <c r="D84" s="11" t="s">
        <v>11</v>
      </c>
      <c r="E84" s="11" t="s">
        <v>12</v>
      </c>
      <c r="F84" s="11" t="s">
        <v>13</v>
      </c>
      <c r="G84" s="11" t="s">
        <v>14</v>
      </c>
      <c r="H84" s="12"/>
    </row>
    <row r="85" spans="1:8" s="28" customFormat="1" ht="19.5" customHeight="1" x14ac:dyDescent="0.6">
      <c r="B85" s="85"/>
      <c r="C85" s="30" t="s">
        <v>79</v>
      </c>
      <c r="D85" s="31"/>
      <c r="E85" s="32"/>
      <c r="F85" s="31"/>
      <c r="G85" s="33">
        <f>G76</f>
        <v>0</v>
      </c>
      <c r="H85" s="34"/>
    </row>
    <row r="86" spans="1:8" x14ac:dyDescent="0.6">
      <c r="A86" s="5"/>
      <c r="B86" s="50"/>
      <c r="C86" s="14"/>
      <c r="D86" s="22"/>
      <c r="E86" s="22"/>
      <c r="F86" s="38"/>
      <c r="G86" s="17"/>
      <c r="H86" s="41"/>
    </row>
    <row r="87" spans="1:8" hidden="1" x14ac:dyDescent="0.6">
      <c r="A87" s="5"/>
      <c r="B87" s="50" t="s">
        <v>4004</v>
      </c>
      <c r="C87" s="14" t="s">
        <v>4005</v>
      </c>
      <c r="D87" s="22"/>
      <c r="E87" s="22"/>
      <c r="F87" s="38"/>
      <c r="G87" s="17" t="str">
        <f t="shared" ref="G87:G118" si="2">IF(D87="","",E87*F87)</f>
        <v/>
      </c>
      <c r="H87" s="41"/>
    </row>
    <row r="88" spans="1:8" hidden="1" x14ac:dyDescent="0.6">
      <c r="A88" s="5"/>
      <c r="B88" s="50"/>
      <c r="C88" s="14"/>
      <c r="D88" s="22"/>
      <c r="E88" s="22"/>
      <c r="F88" s="38"/>
      <c r="G88" s="17" t="str">
        <f t="shared" si="2"/>
        <v/>
      </c>
      <c r="H88" s="41"/>
    </row>
    <row r="89" spans="1:8" ht="39" hidden="1" x14ac:dyDescent="0.6">
      <c r="A89" s="5"/>
      <c r="B89" s="50" t="s">
        <v>4006</v>
      </c>
      <c r="C89" s="14" t="s">
        <v>4007</v>
      </c>
      <c r="D89" s="22" t="s">
        <v>62</v>
      </c>
      <c r="E89" s="22"/>
      <c r="F89" s="38"/>
      <c r="G89" s="17">
        <f t="shared" si="2"/>
        <v>0</v>
      </c>
      <c r="H89" s="41"/>
    </row>
    <row r="90" spans="1:8" hidden="1" x14ac:dyDescent="0.6">
      <c r="A90" s="5"/>
      <c r="B90" s="50"/>
      <c r="C90" s="14"/>
      <c r="D90" s="22"/>
      <c r="E90" s="22"/>
      <c r="F90" s="38"/>
      <c r="G90" s="17" t="str">
        <f t="shared" si="2"/>
        <v/>
      </c>
      <c r="H90" s="41"/>
    </row>
    <row r="91" spans="1:8" ht="26" hidden="1" x14ac:dyDescent="0.6">
      <c r="A91" s="5"/>
      <c r="B91" s="50" t="s">
        <v>4008</v>
      </c>
      <c r="C91" s="14" t="s">
        <v>4009</v>
      </c>
      <c r="D91" s="22"/>
      <c r="E91" s="22"/>
      <c r="F91" s="38"/>
      <c r="G91" s="17" t="str">
        <f t="shared" si="2"/>
        <v/>
      </c>
      <c r="H91" s="41"/>
    </row>
    <row r="92" spans="1:8" hidden="1" x14ac:dyDescent="0.6">
      <c r="A92" s="5"/>
      <c r="B92" s="50"/>
      <c r="C92" s="14"/>
      <c r="D92" s="22"/>
      <c r="E92" s="22"/>
      <c r="F92" s="38"/>
      <c r="G92" s="17" t="str">
        <f t="shared" si="2"/>
        <v/>
      </c>
      <c r="H92" s="41"/>
    </row>
    <row r="93" spans="1:8" hidden="1" x14ac:dyDescent="0.6">
      <c r="A93" s="5"/>
      <c r="B93" s="50" t="s">
        <v>4010</v>
      </c>
      <c r="C93" s="14" t="s">
        <v>4011</v>
      </c>
      <c r="D93" s="22" t="s">
        <v>90</v>
      </c>
      <c r="E93" s="22"/>
      <c r="F93" s="38"/>
      <c r="G93" s="17">
        <f t="shared" si="2"/>
        <v>0</v>
      </c>
      <c r="H93" s="41"/>
    </row>
    <row r="94" spans="1:8" hidden="1" x14ac:dyDescent="0.6">
      <c r="A94" s="5"/>
      <c r="B94" s="50"/>
      <c r="C94" s="14"/>
      <c r="D94" s="22"/>
      <c r="E94" s="22"/>
      <c r="F94" s="38"/>
      <c r="G94" s="17" t="str">
        <f t="shared" si="2"/>
        <v/>
      </c>
      <c r="H94" s="41"/>
    </row>
    <row r="95" spans="1:8" hidden="1" x14ac:dyDescent="0.6">
      <c r="A95" s="5"/>
      <c r="B95" s="50" t="s">
        <v>4012</v>
      </c>
      <c r="C95" s="14" t="s">
        <v>4013</v>
      </c>
      <c r="D95" s="22" t="s">
        <v>90</v>
      </c>
      <c r="E95" s="22"/>
      <c r="F95" s="38"/>
      <c r="G95" s="17">
        <f t="shared" si="2"/>
        <v>0</v>
      </c>
      <c r="H95" s="41"/>
    </row>
    <row r="96" spans="1:8" hidden="1" x14ac:dyDescent="0.6">
      <c r="A96" s="5"/>
      <c r="B96" s="50"/>
      <c r="C96" s="14"/>
      <c r="D96" s="22"/>
      <c r="E96" s="22"/>
      <c r="F96" s="38"/>
      <c r="G96" s="17" t="str">
        <f t="shared" si="2"/>
        <v/>
      </c>
      <c r="H96" s="41"/>
    </row>
    <row r="97" spans="1:8" hidden="1" x14ac:dyDescent="0.6">
      <c r="A97" s="5"/>
      <c r="B97" s="50"/>
      <c r="C97" s="14"/>
      <c r="D97" s="22"/>
      <c r="E97" s="22"/>
      <c r="F97" s="38"/>
      <c r="G97" s="17" t="str">
        <f t="shared" si="2"/>
        <v/>
      </c>
      <c r="H97" s="41"/>
    </row>
    <row r="98" spans="1:8" hidden="1" x14ac:dyDescent="0.6">
      <c r="A98" s="5"/>
      <c r="B98" s="50"/>
      <c r="C98" s="14"/>
      <c r="D98" s="22"/>
      <c r="E98" s="22"/>
      <c r="F98" s="38"/>
      <c r="G98" s="17" t="str">
        <f t="shared" si="2"/>
        <v/>
      </c>
      <c r="H98" s="41"/>
    </row>
    <row r="99" spans="1:8" hidden="1" x14ac:dyDescent="0.6">
      <c r="A99" s="5"/>
      <c r="B99" s="50"/>
      <c r="C99" s="14"/>
      <c r="D99" s="22"/>
      <c r="E99" s="22"/>
      <c r="F99" s="38"/>
      <c r="G99" s="17" t="str">
        <f t="shared" si="2"/>
        <v/>
      </c>
      <c r="H99" s="41"/>
    </row>
    <row r="100" spans="1:8" hidden="1" x14ac:dyDescent="0.6">
      <c r="A100" s="5"/>
      <c r="B100" s="50"/>
      <c r="C100" s="14"/>
      <c r="D100" s="22"/>
      <c r="E100" s="22"/>
      <c r="F100" s="38"/>
      <c r="G100" s="17" t="str">
        <f t="shared" si="2"/>
        <v/>
      </c>
      <c r="H100" s="41"/>
    </row>
    <row r="101" spans="1:8" hidden="1" x14ac:dyDescent="0.6">
      <c r="A101" s="5"/>
      <c r="B101" s="50"/>
      <c r="C101" s="14"/>
      <c r="D101" s="22"/>
      <c r="E101" s="22"/>
      <c r="F101" s="38"/>
      <c r="G101" s="17" t="str">
        <f t="shared" si="2"/>
        <v/>
      </c>
      <c r="H101" s="41"/>
    </row>
    <row r="102" spans="1:8" hidden="1" x14ac:dyDescent="0.6">
      <c r="A102" s="5"/>
      <c r="B102" s="50"/>
      <c r="C102" s="14"/>
      <c r="D102" s="22"/>
      <c r="E102" s="22"/>
      <c r="F102" s="38"/>
      <c r="G102" s="17" t="str">
        <f t="shared" si="2"/>
        <v/>
      </c>
      <c r="H102" s="41"/>
    </row>
    <row r="103" spans="1:8" hidden="1" x14ac:dyDescent="0.6">
      <c r="A103" s="5"/>
      <c r="B103" s="50"/>
      <c r="C103" s="14"/>
      <c r="D103" s="22"/>
      <c r="E103" s="22"/>
      <c r="F103" s="38"/>
      <c r="G103" s="17" t="str">
        <f t="shared" si="2"/>
        <v/>
      </c>
      <c r="H103" s="41"/>
    </row>
    <row r="104" spans="1:8" hidden="1" x14ac:dyDescent="0.6">
      <c r="A104" s="5"/>
      <c r="B104" s="50"/>
      <c r="C104" s="14"/>
      <c r="D104" s="22"/>
      <c r="E104" s="22"/>
      <c r="F104" s="38"/>
      <c r="G104" s="17" t="str">
        <f t="shared" si="2"/>
        <v/>
      </c>
      <c r="H104" s="41"/>
    </row>
    <row r="105" spans="1:8" hidden="1" x14ac:dyDescent="0.6">
      <c r="A105" s="5"/>
      <c r="B105" s="50"/>
      <c r="C105" s="14"/>
      <c r="D105" s="22"/>
      <c r="E105" s="22"/>
      <c r="F105" s="38"/>
      <c r="G105" s="17" t="str">
        <f t="shared" si="2"/>
        <v/>
      </c>
      <c r="H105" s="41"/>
    </row>
    <row r="106" spans="1:8" hidden="1" x14ac:dyDescent="0.6">
      <c r="A106" s="5"/>
      <c r="B106" s="50"/>
      <c r="C106" s="14"/>
      <c r="D106" s="22"/>
      <c r="E106" s="22"/>
      <c r="F106" s="38"/>
      <c r="G106" s="17" t="str">
        <f t="shared" si="2"/>
        <v/>
      </c>
      <c r="H106" s="41"/>
    </row>
    <row r="107" spans="1:8" hidden="1" x14ac:dyDescent="0.6">
      <c r="A107" s="5"/>
      <c r="B107" s="50"/>
      <c r="C107" s="14"/>
      <c r="D107" s="22"/>
      <c r="E107" s="22"/>
      <c r="F107" s="38"/>
      <c r="G107" s="17" t="str">
        <f t="shared" si="2"/>
        <v/>
      </c>
      <c r="H107" s="41"/>
    </row>
    <row r="108" spans="1:8" hidden="1" x14ac:dyDescent="0.6">
      <c r="A108" s="5"/>
      <c r="B108" s="50"/>
      <c r="C108" s="14"/>
      <c r="D108" s="22"/>
      <c r="E108" s="22"/>
      <c r="F108" s="38"/>
      <c r="G108" s="17" t="str">
        <f t="shared" si="2"/>
        <v/>
      </c>
      <c r="H108" s="41"/>
    </row>
    <row r="109" spans="1:8" hidden="1" x14ac:dyDescent="0.6">
      <c r="A109" s="5"/>
      <c r="B109" s="50"/>
      <c r="C109" s="14"/>
      <c r="D109" s="22"/>
      <c r="E109" s="22"/>
      <c r="F109" s="38"/>
      <c r="G109" s="17" t="str">
        <f t="shared" si="2"/>
        <v/>
      </c>
      <c r="H109" s="41"/>
    </row>
    <row r="110" spans="1:8" hidden="1" x14ac:dyDescent="0.6">
      <c r="A110" s="5"/>
      <c r="B110" s="50"/>
      <c r="C110" s="14"/>
      <c r="D110" s="22"/>
      <c r="E110" s="22"/>
      <c r="F110" s="38"/>
      <c r="G110" s="17" t="str">
        <f t="shared" si="2"/>
        <v/>
      </c>
      <c r="H110" s="41"/>
    </row>
    <row r="111" spans="1:8" hidden="1" x14ac:dyDescent="0.6">
      <c r="A111" s="5"/>
      <c r="B111" s="50"/>
      <c r="C111" s="14"/>
      <c r="D111" s="22"/>
      <c r="E111" s="22"/>
      <c r="F111" s="38"/>
      <c r="G111" s="17" t="str">
        <f t="shared" si="2"/>
        <v/>
      </c>
      <c r="H111" s="41"/>
    </row>
    <row r="112" spans="1:8" hidden="1" x14ac:dyDescent="0.6">
      <c r="A112" s="5"/>
      <c r="B112" s="50"/>
      <c r="C112" s="14"/>
      <c r="D112" s="22"/>
      <c r="E112" s="22"/>
      <c r="F112" s="38"/>
      <c r="G112" s="17" t="str">
        <f t="shared" si="2"/>
        <v/>
      </c>
      <c r="H112" s="41"/>
    </row>
    <row r="113" spans="1:8" hidden="1" x14ac:dyDescent="0.6">
      <c r="A113" s="5"/>
      <c r="B113" s="50"/>
      <c r="C113" s="14"/>
      <c r="D113" s="22"/>
      <c r="E113" s="22"/>
      <c r="F113" s="38"/>
      <c r="G113" s="17" t="str">
        <f t="shared" si="2"/>
        <v/>
      </c>
      <c r="H113" s="41"/>
    </row>
    <row r="114" spans="1:8" hidden="1" x14ac:dyDescent="0.6">
      <c r="A114" s="5"/>
      <c r="B114" s="50"/>
      <c r="C114" s="14"/>
      <c r="D114" s="22"/>
      <c r="E114" s="22"/>
      <c r="F114" s="38"/>
      <c r="G114" s="17" t="str">
        <f t="shared" si="2"/>
        <v/>
      </c>
      <c r="H114" s="41"/>
    </row>
    <row r="115" spans="1:8" hidden="1" x14ac:dyDescent="0.6">
      <c r="A115" s="5"/>
      <c r="B115" s="50"/>
      <c r="C115" s="14"/>
      <c r="D115" s="22"/>
      <c r="E115" s="22"/>
      <c r="F115" s="38"/>
      <c r="G115" s="17" t="str">
        <f t="shared" si="2"/>
        <v/>
      </c>
      <c r="H115" s="41"/>
    </row>
    <row r="116" spans="1:8" hidden="1" x14ac:dyDescent="0.6">
      <c r="A116" s="5"/>
      <c r="B116" s="50"/>
      <c r="C116" s="14"/>
      <c r="D116" s="22"/>
      <c r="E116" s="22"/>
      <c r="F116" s="38"/>
      <c r="G116" s="17" t="str">
        <f t="shared" si="2"/>
        <v/>
      </c>
      <c r="H116" s="41"/>
    </row>
    <row r="117" spans="1:8" hidden="1" x14ac:dyDescent="0.6">
      <c r="A117" s="5"/>
      <c r="B117" s="50"/>
      <c r="C117" s="14"/>
      <c r="D117" s="22"/>
      <c r="E117" s="22"/>
      <c r="F117" s="38"/>
      <c r="G117" s="17" t="str">
        <f t="shared" si="2"/>
        <v/>
      </c>
      <c r="H117" s="41"/>
    </row>
    <row r="118" spans="1:8" hidden="1" x14ac:dyDescent="0.6">
      <c r="A118" s="5"/>
      <c r="B118" s="50"/>
      <c r="C118" s="14"/>
      <c r="D118" s="22"/>
      <c r="E118" s="22"/>
      <c r="F118" s="38"/>
      <c r="G118" s="17" t="str">
        <f t="shared" si="2"/>
        <v/>
      </c>
      <c r="H118" s="41"/>
    </row>
    <row r="119" spans="1:8" hidden="1" x14ac:dyDescent="0.6">
      <c r="A119" s="5"/>
      <c r="B119" s="50"/>
      <c r="C119" s="14"/>
      <c r="D119" s="22"/>
      <c r="E119" s="22"/>
      <c r="F119" s="38"/>
      <c r="G119" s="17" t="str">
        <f t="shared" ref="G119:G150" si="3">IF(D119="","",E119*F119)</f>
        <v/>
      </c>
      <c r="H119" s="41"/>
    </row>
    <row r="120" spans="1:8" hidden="1" x14ac:dyDescent="0.6">
      <c r="A120" s="5"/>
      <c r="B120" s="50"/>
      <c r="C120" s="14"/>
      <c r="D120" s="22"/>
      <c r="E120" s="22"/>
      <c r="F120" s="38"/>
      <c r="G120" s="17" t="str">
        <f t="shared" si="3"/>
        <v/>
      </c>
      <c r="H120" s="41"/>
    </row>
    <row r="121" spans="1:8" hidden="1" x14ac:dyDescent="0.6">
      <c r="A121" s="5"/>
      <c r="B121" s="50"/>
      <c r="C121" s="14"/>
      <c r="D121" s="22"/>
      <c r="E121" s="22"/>
      <c r="F121" s="38"/>
      <c r="G121" s="17" t="str">
        <f t="shared" si="3"/>
        <v/>
      </c>
      <c r="H121" s="41"/>
    </row>
    <row r="122" spans="1:8" hidden="1" x14ac:dyDescent="0.6">
      <c r="A122" s="5"/>
      <c r="B122" s="50"/>
      <c r="C122" s="14"/>
      <c r="D122" s="22"/>
      <c r="E122" s="22"/>
      <c r="F122" s="38"/>
      <c r="G122" s="17" t="str">
        <f t="shared" si="3"/>
        <v/>
      </c>
      <c r="H122" s="41"/>
    </row>
    <row r="123" spans="1:8" hidden="1" x14ac:dyDescent="0.6">
      <c r="A123" s="5"/>
      <c r="B123" s="50"/>
      <c r="C123" s="14"/>
      <c r="D123" s="22"/>
      <c r="E123" s="22"/>
      <c r="F123" s="38"/>
      <c r="G123" s="17" t="str">
        <f t="shared" si="3"/>
        <v/>
      </c>
      <c r="H123" s="41"/>
    </row>
    <row r="124" spans="1:8" hidden="1" x14ac:dyDescent="0.6">
      <c r="A124" s="5"/>
      <c r="B124" s="50"/>
      <c r="C124" s="14"/>
      <c r="D124" s="22"/>
      <c r="E124" s="22"/>
      <c r="F124" s="38"/>
      <c r="G124" s="17" t="str">
        <f t="shared" si="3"/>
        <v/>
      </c>
      <c r="H124" s="41"/>
    </row>
    <row r="125" spans="1:8" hidden="1" x14ac:dyDescent="0.6">
      <c r="A125" s="5"/>
      <c r="B125" s="77"/>
      <c r="C125" s="20"/>
      <c r="D125" s="22"/>
      <c r="E125" s="22"/>
      <c r="F125" s="38"/>
      <c r="G125" s="17" t="str">
        <f t="shared" si="3"/>
        <v/>
      </c>
      <c r="H125" s="41"/>
    </row>
    <row r="126" spans="1:8" x14ac:dyDescent="0.6">
      <c r="A126" s="5"/>
      <c r="B126" s="50"/>
      <c r="C126" s="14"/>
      <c r="D126" s="22"/>
      <c r="E126" s="22"/>
      <c r="F126" s="38"/>
      <c r="G126" s="17" t="str">
        <f t="shared" si="3"/>
        <v/>
      </c>
      <c r="H126" s="41"/>
    </row>
    <row r="127" spans="1:8" x14ac:dyDescent="0.6">
      <c r="A127" s="5"/>
      <c r="B127" s="50"/>
      <c r="C127" s="14"/>
      <c r="D127" s="22"/>
      <c r="E127" s="22"/>
      <c r="F127" s="38"/>
      <c r="G127" s="17" t="str">
        <f t="shared" si="3"/>
        <v/>
      </c>
      <c r="H127" s="41"/>
    </row>
    <row r="128" spans="1:8" x14ac:dyDescent="0.6">
      <c r="A128" s="5"/>
      <c r="B128" s="50"/>
      <c r="C128" s="14"/>
      <c r="D128" s="22"/>
      <c r="E128" s="22"/>
      <c r="F128" s="38"/>
      <c r="G128" s="17" t="str">
        <f t="shared" si="3"/>
        <v/>
      </c>
      <c r="H128" s="41"/>
    </row>
    <row r="129" spans="1:8" x14ac:dyDescent="0.6">
      <c r="A129" s="5"/>
      <c r="B129" s="50"/>
      <c r="C129" s="14"/>
      <c r="D129" s="22"/>
      <c r="E129" s="22"/>
      <c r="F129" s="38"/>
      <c r="G129" s="17" t="str">
        <f t="shared" si="3"/>
        <v/>
      </c>
      <c r="H129" s="41"/>
    </row>
    <row r="130" spans="1:8" x14ac:dyDescent="0.6">
      <c r="A130" s="5"/>
      <c r="B130" s="50"/>
      <c r="C130" s="14"/>
      <c r="D130" s="22"/>
      <c r="E130" s="22"/>
      <c r="F130" s="38"/>
      <c r="G130" s="17" t="str">
        <f t="shared" si="3"/>
        <v/>
      </c>
      <c r="H130" s="41"/>
    </row>
    <row r="131" spans="1:8" hidden="1" x14ac:dyDescent="0.6">
      <c r="A131" s="5"/>
      <c r="B131" s="50"/>
      <c r="C131" s="14"/>
      <c r="D131" s="22"/>
      <c r="E131" s="22"/>
      <c r="F131" s="38"/>
      <c r="G131" s="17" t="str">
        <f t="shared" si="3"/>
        <v/>
      </c>
      <c r="H131" s="41"/>
    </row>
    <row r="132" spans="1:8" hidden="1" x14ac:dyDescent="0.6">
      <c r="A132" s="5"/>
      <c r="B132" s="50"/>
      <c r="C132" s="14"/>
      <c r="D132" s="22"/>
      <c r="E132" s="22"/>
      <c r="F132" s="38"/>
      <c r="G132" s="17" t="str">
        <f t="shared" si="3"/>
        <v/>
      </c>
      <c r="H132" s="41"/>
    </row>
    <row r="133" spans="1:8" hidden="1" x14ac:dyDescent="0.6">
      <c r="A133" s="5"/>
      <c r="B133" s="50"/>
      <c r="C133" s="14"/>
      <c r="D133" s="22"/>
      <c r="E133" s="22"/>
      <c r="F133" s="38"/>
      <c r="G133" s="17" t="str">
        <f t="shared" si="3"/>
        <v/>
      </c>
      <c r="H133" s="41"/>
    </row>
    <row r="134" spans="1:8" hidden="1" x14ac:dyDescent="0.6">
      <c r="A134" s="5"/>
      <c r="B134" s="50"/>
      <c r="C134" s="14"/>
      <c r="D134" s="22"/>
      <c r="E134" s="22"/>
      <c r="F134" s="38"/>
      <c r="G134" s="17" t="str">
        <f t="shared" si="3"/>
        <v/>
      </c>
      <c r="H134" s="41"/>
    </row>
    <row r="135" spans="1:8" hidden="1" x14ac:dyDescent="0.6">
      <c r="A135" s="5"/>
      <c r="B135" s="50"/>
      <c r="C135" s="14"/>
      <c r="D135" s="22"/>
      <c r="E135" s="22"/>
      <c r="F135" s="38"/>
      <c r="G135" s="17" t="str">
        <f t="shared" si="3"/>
        <v/>
      </c>
      <c r="H135" s="41"/>
    </row>
    <row r="136" spans="1:8" hidden="1" x14ac:dyDescent="0.6">
      <c r="A136" s="5"/>
      <c r="B136" s="50"/>
      <c r="C136" s="14"/>
      <c r="D136" s="22"/>
      <c r="E136" s="22"/>
      <c r="F136" s="38"/>
      <c r="G136" s="17" t="str">
        <f t="shared" si="3"/>
        <v/>
      </c>
      <c r="H136" s="41"/>
    </row>
    <row r="137" spans="1:8" hidden="1" x14ac:dyDescent="0.6">
      <c r="A137" s="5"/>
      <c r="B137" s="50"/>
      <c r="C137" s="14"/>
      <c r="D137" s="22"/>
      <c r="E137" s="22"/>
      <c r="F137" s="38"/>
      <c r="G137" s="17" t="str">
        <f t="shared" si="3"/>
        <v/>
      </c>
      <c r="H137" s="41"/>
    </row>
    <row r="138" spans="1:8" hidden="1" x14ac:dyDescent="0.6">
      <c r="A138" s="5"/>
      <c r="B138" s="50"/>
      <c r="C138" s="14"/>
      <c r="D138" s="22"/>
      <c r="E138" s="22"/>
      <c r="F138" s="38"/>
      <c r="G138" s="17" t="str">
        <f t="shared" si="3"/>
        <v/>
      </c>
      <c r="H138" s="41"/>
    </row>
    <row r="139" spans="1:8" hidden="1" x14ac:dyDescent="0.6">
      <c r="A139" s="5"/>
      <c r="B139" s="50"/>
      <c r="C139" s="14"/>
      <c r="D139" s="22"/>
      <c r="E139" s="22"/>
      <c r="F139" s="38"/>
      <c r="G139" s="17" t="str">
        <f t="shared" si="3"/>
        <v/>
      </c>
      <c r="H139" s="41"/>
    </row>
    <row r="140" spans="1:8" hidden="1" x14ac:dyDescent="0.6">
      <c r="A140" s="5"/>
      <c r="B140" s="50"/>
      <c r="C140" s="14"/>
      <c r="D140" s="22"/>
      <c r="E140" s="22"/>
      <c r="F140" s="38"/>
      <c r="G140" s="17" t="str">
        <f t="shared" si="3"/>
        <v/>
      </c>
      <c r="H140" s="41"/>
    </row>
    <row r="141" spans="1:8" hidden="1" x14ac:dyDescent="0.6">
      <c r="A141" s="5"/>
      <c r="B141" s="50"/>
      <c r="C141" s="14"/>
      <c r="D141" s="22"/>
      <c r="E141" s="22"/>
      <c r="F141" s="38"/>
      <c r="G141" s="17" t="str">
        <f t="shared" si="3"/>
        <v/>
      </c>
      <c r="H141" s="41"/>
    </row>
    <row r="142" spans="1:8" hidden="1" x14ac:dyDescent="0.6">
      <c r="A142" s="5"/>
      <c r="B142" s="50"/>
      <c r="C142" s="14"/>
      <c r="D142" s="22"/>
      <c r="E142" s="22"/>
      <c r="F142" s="38"/>
      <c r="G142" s="17" t="str">
        <f t="shared" si="3"/>
        <v/>
      </c>
      <c r="H142" s="41"/>
    </row>
    <row r="143" spans="1:8" hidden="1" x14ac:dyDescent="0.6">
      <c r="A143" s="5"/>
      <c r="B143" s="50"/>
      <c r="C143" s="14"/>
      <c r="D143" s="22"/>
      <c r="E143" s="22"/>
      <c r="F143" s="38"/>
      <c r="G143" s="17" t="str">
        <f t="shared" si="3"/>
        <v/>
      </c>
      <c r="H143" s="41"/>
    </row>
    <row r="144" spans="1:8" hidden="1" x14ac:dyDescent="0.6">
      <c r="A144" s="5"/>
      <c r="B144" s="50"/>
      <c r="C144" s="14"/>
      <c r="D144" s="22"/>
      <c r="E144" s="22"/>
      <c r="F144" s="38"/>
      <c r="G144" s="17" t="str">
        <f t="shared" si="3"/>
        <v/>
      </c>
      <c r="H144" s="41"/>
    </row>
    <row r="145" spans="1:8" hidden="1" x14ac:dyDescent="0.6">
      <c r="A145" s="5"/>
      <c r="B145" s="50"/>
      <c r="C145" s="14"/>
      <c r="D145" s="22"/>
      <c r="E145" s="22"/>
      <c r="F145" s="38"/>
      <c r="G145" s="17" t="str">
        <f t="shared" si="3"/>
        <v/>
      </c>
      <c r="H145" s="41"/>
    </row>
    <row r="146" spans="1:8" x14ac:dyDescent="0.6">
      <c r="A146" s="5"/>
      <c r="B146" s="50"/>
      <c r="C146" s="14"/>
      <c r="D146" s="22"/>
      <c r="E146" s="22"/>
      <c r="F146" s="38"/>
      <c r="G146" s="17" t="str">
        <f t="shared" si="3"/>
        <v/>
      </c>
      <c r="H146" s="41"/>
    </row>
    <row r="147" spans="1:8" x14ac:dyDescent="0.6">
      <c r="A147" s="5"/>
      <c r="B147" s="50"/>
      <c r="C147" s="14"/>
      <c r="D147" s="22"/>
      <c r="E147" s="22"/>
      <c r="F147" s="38"/>
      <c r="G147" s="17" t="str">
        <f t="shared" si="3"/>
        <v/>
      </c>
      <c r="H147" s="41"/>
    </row>
    <row r="148" spans="1:8" x14ac:dyDescent="0.6">
      <c r="A148" s="5"/>
      <c r="B148" s="50"/>
      <c r="C148" s="14"/>
      <c r="D148" s="22"/>
      <c r="E148" s="22"/>
      <c r="F148" s="38"/>
      <c r="G148" s="17" t="str">
        <f t="shared" si="3"/>
        <v/>
      </c>
      <c r="H148" s="41"/>
    </row>
    <row r="149" spans="1:8" x14ac:dyDescent="0.6">
      <c r="A149" s="5"/>
      <c r="B149" s="50"/>
      <c r="C149" s="14"/>
      <c r="D149" s="22"/>
      <c r="E149" s="22"/>
      <c r="F149" s="38"/>
      <c r="G149" s="17" t="str">
        <f t="shared" si="3"/>
        <v/>
      </c>
      <c r="H149" s="41"/>
    </row>
    <row r="150" spans="1:8" x14ac:dyDescent="0.6">
      <c r="A150" s="5"/>
      <c r="B150" s="50"/>
      <c r="C150" s="14"/>
      <c r="D150" s="22"/>
      <c r="E150" s="22"/>
      <c r="F150" s="38"/>
      <c r="G150" s="17" t="str">
        <f t="shared" si="3"/>
        <v/>
      </c>
      <c r="H150" s="41"/>
    </row>
    <row r="151" spans="1:8" s="28" customFormat="1" ht="24.75" customHeight="1" x14ac:dyDescent="0.6">
      <c r="B151" s="177" t="str">
        <f>$B$10</f>
        <v>C13.8</v>
      </c>
      <c r="C151" s="30" t="s">
        <v>173</v>
      </c>
      <c r="D151" s="31"/>
      <c r="E151" s="32"/>
      <c r="F151" s="31"/>
      <c r="G151" s="33">
        <f>SUM(G85:G150)</f>
        <v>0</v>
      </c>
      <c r="H151" s="34"/>
    </row>
  </sheetData>
  <mergeCells count="11">
    <mergeCell ref="B80:F80"/>
    <mergeCell ref="G80:G83"/>
    <mergeCell ref="B81:F83"/>
    <mergeCell ref="E1:G1"/>
    <mergeCell ref="B5:F7"/>
    <mergeCell ref="G4:G7"/>
    <mergeCell ref="B4:F4"/>
    <mergeCell ref="B77:D77"/>
    <mergeCell ref="E77:G79"/>
    <mergeCell ref="B78:D78"/>
    <mergeCell ref="B79:D79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34"/>
  <dimension ref="B1:H70"/>
  <sheetViews>
    <sheetView view="pageBreakPreview" topLeftCell="A28" zoomScaleNormal="125" zoomScaleSheetLayoutView="100" zoomScalePageLayoutView="125" workbookViewId="0">
      <selection activeCell="E3" sqref="E1:E1048576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82"/>
      <c r="C3" s="82"/>
      <c r="D3" s="83"/>
      <c r="E3" s="83"/>
      <c r="F3" s="84"/>
      <c r="G3" s="102"/>
    </row>
    <row r="4" spans="2:8" x14ac:dyDescent="0.6">
      <c r="B4" s="376" t="s">
        <v>8</v>
      </c>
      <c r="C4" s="377"/>
      <c r="D4" s="377"/>
      <c r="E4" s="377"/>
      <c r="F4" s="377"/>
      <c r="G4" s="373" t="str">
        <f>"CHAPTER "&amp;B10</f>
        <v>CHAPTER C13.9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8" ht="12.75" customHeight="1" x14ac:dyDescent="0.6">
      <c r="B6" s="369"/>
      <c r="C6" s="370"/>
      <c r="D6" s="370"/>
      <c r="E6" s="370"/>
      <c r="F6" s="370"/>
      <c r="G6" s="374"/>
      <c r="H6" s="8"/>
    </row>
    <row r="7" spans="2:8" ht="7.5" customHeight="1" x14ac:dyDescent="0.6">
      <c r="B7" s="371"/>
      <c r="C7" s="372"/>
      <c r="D7" s="372"/>
      <c r="E7" s="372"/>
      <c r="F7" s="372"/>
      <c r="G7" s="375"/>
      <c r="H7" s="8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50"/>
      <c r="C9" s="14"/>
      <c r="D9" s="15"/>
      <c r="E9" s="15"/>
      <c r="F9" s="16"/>
      <c r="G9" s="17" t="str">
        <f t="shared" ref="G9:G40" si="0">IF(D9="","",E9*F9)</f>
        <v/>
      </c>
      <c r="H9" s="18"/>
    </row>
    <row r="10" spans="2:8" ht="26" x14ac:dyDescent="0.6">
      <c r="B10" s="77" t="s">
        <v>4014</v>
      </c>
      <c r="C10" s="20" t="s">
        <v>4015</v>
      </c>
      <c r="D10" s="22"/>
      <c r="E10" s="22"/>
      <c r="F10" s="40"/>
      <c r="G10" s="17" t="str">
        <f t="shared" si="0"/>
        <v/>
      </c>
      <c r="H10" s="41"/>
    </row>
    <row r="11" spans="2:8" x14ac:dyDescent="0.6">
      <c r="B11" s="77"/>
      <c r="C11" s="14"/>
      <c r="D11" s="22"/>
      <c r="E11" s="22"/>
      <c r="F11" s="40"/>
      <c r="G11" s="17" t="str">
        <f t="shared" si="0"/>
        <v/>
      </c>
      <c r="H11" s="41"/>
    </row>
    <row r="12" spans="2:8" x14ac:dyDescent="0.6">
      <c r="B12" s="50" t="s">
        <v>4016</v>
      </c>
      <c r="C12" s="14" t="s">
        <v>4017</v>
      </c>
      <c r="D12" s="22"/>
      <c r="E12" s="22"/>
      <c r="F12" s="40"/>
      <c r="G12" s="17" t="str">
        <f t="shared" si="0"/>
        <v/>
      </c>
      <c r="H12" s="41"/>
    </row>
    <row r="13" spans="2:8" x14ac:dyDescent="0.6">
      <c r="B13" s="50"/>
      <c r="C13" s="14"/>
      <c r="D13" s="22"/>
      <c r="E13" s="22"/>
      <c r="F13" s="40"/>
      <c r="G13" s="17" t="str">
        <f t="shared" si="0"/>
        <v/>
      </c>
      <c r="H13" s="41"/>
    </row>
    <row r="14" spans="2:8" x14ac:dyDescent="0.6">
      <c r="B14" s="50" t="s">
        <v>4018</v>
      </c>
      <c r="C14" s="14" t="s">
        <v>4019</v>
      </c>
      <c r="D14" s="22" t="s">
        <v>59</v>
      </c>
      <c r="E14" s="23"/>
      <c r="F14" s="24"/>
      <c r="G14" s="17">
        <f t="shared" si="0"/>
        <v>0</v>
      </c>
      <c r="H14" s="42"/>
    </row>
    <row r="15" spans="2:8" x14ac:dyDescent="0.6">
      <c r="B15" s="50"/>
      <c r="C15" s="14"/>
      <c r="D15" s="22"/>
      <c r="E15" s="23"/>
      <c r="F15" s="24"/>
      <c r="G15" s="17" t="str">
        <f t="shared" si="0"/>
        <v/>
      </c>
      <c r="H15" s="42"/>
    </row>
    <row r="16" spans="2:8" x14ac:dyDescent="0.6">
      <c r="B16" s="50" t="s">
        <v>4020</v>
      </c>
      <c r="C16" s="14" t="s">
        <v>4019</v>
      </c>
      <c r="D16" s="22" t="s">
        <v>62</v>
      </c>
      <c r="E16" s="23"/>
      <c r="F16" s="24"/>
      <c r="G16" s="17">
        <f t="shared" si="0"/>
        <v>0</v>
      </c>
      <c r="H16" s="42"/>
    </row>
    <row r="17" spans="2:8" x14ac:dyDescent="0.6">
      <c r="B17" s="50"/>
      <c r="C17" s="14"/>
      <c r="D17" s="22"/>
      <c r="E17" s="23"/>
      <c r="F17" s="24"/>
      <c r="G17" s="17" t="str">
        <f t="shared" si="0"/>
        <v/>
      </c>
      <c r="H17" s="42"/>
    </row>
    <row r="18" spans="2:8" x14ac:dyDescent="0.6">
      <c r="B18" s="50" t="s">
        <v>4021</v>
      </c>
      <c r="C18" s="14" t="s">
        <v>4019</v>
      </c>
      <c r="D18" s="22" t="s">
        <v>90</v>
      </c>
      <c r="E18" s="23"/>
      <c r="F18" s="40"/>
      <c r="G18" s="17">
        <f t="shared" si="0"/>
        <v>0</v>
      </c>
      <c r="H18" s="41"/>
    </row>
    <row r="19" spans="2:8" x14ac:dyDescent="0.6">
      <c r="B19" s="50"/>
      <c r="C19" s="14"/>
      <c r="D19" s="22"/>
      <c r="E19" s="23"/>
      <c r="F19" s="43"/>
      <c r="G19" s="17" t="str">
        <f t="shared" si="0"/>
        <v/>
      </c>
      <c r="H19" s="41"/>
    </row>
    <row r="20" spans="2:8" x14ac:dyDescent="0.6">
      <c r="B20" s="50" t="s">
        <v>4022</v>
      </c>
      <c r="C20" s="1" t="s">
        <v>4023</v>
      </c>
      <c r="D20" s="22"/>
      <c r="E20" s="23"/>
      <c r="F20" s="45"/>
      <c r="G20" s="17" t="str">
        <f t="shared" si="0"/>
        <v/>
      </c>
    </row>
    <row r="21" spans="2:8" x14ac:dyDescent="0.6">
      <c r="B21" s="50"/>
      <c r="C21" s="14"/>
      <c r="D21" s="22"/>
      <c r="E21" s="23"/>
      <c r="F21" s="45"/>
      <c r="G21" s="17" t="str">
        <f t="shared" si="0"/>
        <v/>
      </c>
    </row>
    <row r="22" spans="2:8" ht="26" x14ac:dyDescent="0.6">
      <c r="B22" s="50" t="s">
        <v>4024</v>
      </c>
      <c r="C22" s="14" t="s">
        <v>4025</v>
      </c>
      <c r="D22" s="22" t="s">
        <v>56</v>
      </c>
      <c r="E22" s="23"/>
      <c r="F22" s="38"/>
      <c r="G22" s="17">
        <f t="shared" si="0"/>
        <v>0</v>
      </c>
    </row>
    <row r="23" spans="2:8" x14ac:dyDescent="0.6">
      <c r="B23" s="50"/>
      <c r="C23" s="14"/>
      <c r="D23" s="22"/>
      <c r="E23" s="23"/>
      <c r="F23" s="45"/>
      <c r="G23" s="17" t="str">
        <f t="shared" si="0"/>
        <v/>
      </c>
    </row>
    <row r="24" spans="2:8" ht="26" x14ac:dyDescent="0.6">
      <c r="B24" s="50" t="s">
        <v>4026</v>
      </c>
      <c r="C24" s="14" t="s">
        <v>4025</v>
      </c>
      <c r="D24" s="22" t="s">
        <v>90</v>
      </c>
      <c r="E24" s="23"/>
      <c r="F24" s="43"/>
      <c r="G24" s="17">
        <f t="shared" si="0"/>
        <v>0</v>
      </c>
    </row>
    <row r="25" spans="2:8" x14ac:dyDescent="0.6">
      <c r="B25" s="50"/>
      <c r="C25" s="14"/>
      <c r="D25" s="22"/>
      <c r="E25" s="23"/>
      <c r="F25" s="45"/>
      <c r="G25" s="17" t="str">
        <f t="shared" si="0"/>
        <v/>
      </c>
    </row>
    <row r="26" spans="2:8" x14ac:dyDescent="0.6">
      <c r="B26" s="50" t="s">
        <v>4027</v>
      </c>
      <c r="C26" s="14" t="s">
        <v>4028</v>
      </c>
      <c r="D26" s="22"/>
      <c r="E26" s="23"/>
      <c r="F26" s="38"/>
      <c r="G26" s="17" t="str">
        <f t="shared" si="0"/>
        <v/>
      </c>
      <c r="H26" s="42"/>
    </row>
    <row r="27" spans="2:8" x14ac:dyDescent="0.6">
      <c r="B27" s="50"/>
      <c r="C27" s="14"/>
      <c r="D27" s="15"/>
      <c r="E27" s="26"/>
      <c r="F27" s="27"/>
      <c r="G27" s="17" t="str">
        <f t="shared" si="0"/>
        <v/>
      </c>
      <c r="H27" s="18"/>
    </row>
    <row r="28" spans="2:8" s="36" customFormat="1" x14ac:dyDescent="0.6">
      <c r="B28" s="50" t="s">
        <v>4029</v>
      </c>
      <c r="C28" s="14" t="s">
        <v>4030</v>
      </c>
      <c r="D28" s="22"/>
      <c r="E28" s="26"/>
      <c r="F28" s="27"/>
      <c r="G28" s="17" t="str">
        <f t="shared" si="0"/>
        <v/>
      </c>
      <c r="H28" s="18"/>
    </row>
    <row r="29" spans="2:8" x14ac:dyDescent="0.6">
      <c r="B29" s="50"/>
      <c r="C29" s="14"/>
      <c r="D29" s="22"/>
      <c r="E29" s="23"/>
      <c r="F29" s="38"/>
      <c r="G29" s="17" t="str">
        <f t="shared" si="0"/>
        <v/>
      </c>
      <c r="H29" s="42"/>
    </row>
    <row r="30" spans="2:8" ht="26" x14ac:dyDescent="0.6">
      <c r="B30" s="50" t="s">
        <v>109</v>
      </c>
      <c r="C30" s="14" t="s">
        <v>4031</v>
      </c>
      <c r="D30" s="22" t="s">
        <v>59</v>
      </c>
      <c r="E30" s="23"/>
      <c r="F30" s="38"/>
      <c r="G30" s="17">
        <f t="shared" si="0"/>
        <v>0</v>
      </c>
      <c r="H30" s="42"/>
    </row>
    <row r="31" spans="2:8" x14ac:dyDescent="0.6">
      <c r="B31" s="50"/>
      <c r="C31" s="14"/>
      <c r="D31" s="22"/>
      <c r="E31" s="23"/>
      <c r="F31" s="47"/>
      <c r="G31" s="17" t="str">
        <f t="shared" si="0"/>
        <v/>
      </c>
      <c r="H31" s="41"/>
    </row>
    <row r="32" spans="2:8" ht="26" x14ac:dyDescent="0.6">
      <c r="B32" s="50" t="s">
        <v>112</v>
      </c>
      <c r="C32" s="14" t="s">
        <v>4031</v>
      </c>
      <c r="D32" s="22" t="s">
        <v>62</v>
      </c>
      <c r="E32" s="23"/>
      <c r="F32" s="47"/>
      <c r="G32" s="17">
        <f t="shared" si="0"/>
        <v>0</v>
      </c>
      <c r="H32" s="41"/>
    </row>
    <row r="33" spans="2:8" x14ac:dyDescent="0.6">
      <c r="B33" s="50"/>
      <c r="C33" s="14"/>
      <c r="D33" s="22"/>
      <c r="E33" s="23"/>
      <c r="F33" s="43"/>
      <c r="G33" s="17" t="str">
        <f t="shared" si="0"/>
        <v/>
      </c>
      <c r="H33" s="41"/>
    </row>
    <row r="34" spans="2:8" ht="26" x14ac:dyDescent="0.6">
      <c r="B34" s="50" t="s">
        <v>136</v>
      </c>
      <c r="C34" s="14" t="s">
        <v>4031</v>
      </c>
      <c r="D34" s="22" t="s">
        <v>90</v>
      </c>
      <c r="E34" s="23"/>
      <c r="F34" s="43"/>
      <c r="G34" s="17">
        <f t="shared" si="0"/>
        <v>0</v>
      </c>
      <c r="H34" s="41"/>
    </row>
    <row r="35" spans="2:8" x14ac:dyDescent="0.6">
      <c r="B35" s="50"/>
      <c r="C35" s="14"/>
      <c r="D35" s="22"/>
      <c r="E35" s="22"/>
      <c r="F35" s="40"/>
      <c r="G35" s="17" t="str">
        <f t="shared" si="0"/>
        <v/>
      </c>
      <c r="H35" s="41"/>
    </row>
    <row r="36" spans="2:8" x14ac:dyDescent="0.6">
      <c r="B36" s="50" t="s">
        <v>4032</v>
      </c>
      <c r="C36" s="14" t="s">
        <v>4033</v>
      </c>
      <c r="D36" s="22"/>
      <c r="E36" s="22"/>
      <c r="F36" s="40"/>
      <c r="G36" s="17" t="str">
        <f t="shared" si="0"/>
        <v/>
      </c>
      <c r="H36" s="41"/>
    </row>
    <row r="37" spans="2:8" x14ac:dyDescent="0.6">
      <c r="B37" s="50"/>
      <c r="C37" s="14"/>
      <c r="D37" s="22"/>
      <c r="E37" s="22"/>
      <c r="F37" s="38"/>
      <c r="G37" s="17" t="str">
        <f t="shared" si="0"/>
        <v/>
      </c>
      <c r="H37" s="41"/>
    </row>
    <row r="38" spans="2:8" ht="26" x14ac:dyDescent="0.6">
      <c r="B38" s="50" t="s">
        <v>109</v>
      </c>
      <c r="C38" s="14" t="s">
        <v>4031</v>
      </c>
      <c r="D38" s="22" t="s">
        <v>59</v>
      </c>
      <c r="E38" s="22"/>
      <c r="F38" s="38"/>
      <c r="G38" s="17">
        <f t="shared" si="0"/>
        <v>0</v>
      </c>
      <c r="H38" s="41"/>
    </row>
    <row r="39" spans="2:8" x14ac:dyDescent="0.6">
      <c r="B39" s="50"/>
      <c r="C39" s="14"/>
      <c r="D39" s="22"/>
      <c r="E39" s="22"/>
      <c r="F39" s="38"/>
      <c r="G39" s="17" t="str">
        <f t="shared" si="0"/>
        <v/>
      </c>
      <c r="H39" s="41"/>
    </row>
    <row r="40" spans="2:8" ht="26" x14ac:dyDescent="0.6">
      <c r="B40" s="50" t="s">
        <v>112</v>
      </c>
      <c r="C40" s="14" t="s">
        <v>4031</v>
      </c>
      <c r="D40" s="22" t="s">
        <v>62</v>
      </c>
      <c r="E40" s="22"/>
      <c r="F40" s="38"/>
      <c r="G40" s="17">
        <f t="shared" si="0"/>
        <v>0</v>
      </c>
      <c r="H40" s="41"/>
    </row>
    <row r="41" spans="2:8" x14ac:dyDescent="0.6">
      <c r="B41" s="50"/>
      <c r="C41" s="14"/>
      <c r="D41" s="22"/>
      <c r="E41" s="22"/>
      <c r="F41" s="38"/>
      <c r="G41" s="17" t="str">
        <f t="shared" ref="G41:G59" si="1">IF(D41="","",E41*F41)</f>
        <v/>
      </c>
      <c r="H41" s="41"/>
    </row>
    <row r="42" spans="2:8" ht="26" x14ac:dyDescent="0.6">
      <c r="B42" s="50" t="s">
        <v>136</v>
      </c>
      <c r="C42" s="14" t="s">
        <v>4031</v>
      </c>
      <c r="D42" s="22" t="s">
        <v>90</v>
      </c>
      <c r="E42" s="22"/>
      <c r="F42" s="38"/>
      <c r="G42" s="17">
        <f t="shared" si="1"/>
        <v>0</v>
      </c>
      <c r="H42" s="41"/>
    </row>
    <row r="43" spans="2:8" x14ac:dyDescent="0.6">
      <c r="B43" s="50"/>
      <c r="C43" s="14"/>
      <c r="D43" s="22"/>
      <c r="E43" s="22"/>
      <c r="F43" s="38"/>
      <c r="G43" s="17" t="str">
        <f t="shared" si="1"/>
        <v/>
      </c>
      <c r="H43" s="41"/>
    </row>
    <row r="44" spans="2:8" x14ac:dyDescent="0.6">
      <c r="B44" s="50"/>
      <c r="C44" s="14"/>
      <c r="D44" s="22"/>
      <c r="E44" s="22"/>
      <c r="F44" s="38"/>
      <c r="G44" s="17" t="str">
        <f t="shared" si="1"/>
        <v/>
      </c>
      <c r="H44" s="41"/>
    </row>
    <row r="45" spans="2:8" x14ac:dyDescent="0.6">
      <c r="B45" s="50"/>
      <c r="C45" s="14"/>
      <c r="D45" s="22"/>
      <c r="E45" s="22"/>
      <c r="F45" s="48"/>
      <c r="G45" s="17" t="str">
        <f t="shared" si="1"/>
        <v/>
      </c>
      <c r="H45" s="41"/>
    </row>
    <row r="46" spans="2:8" x14ac:dyDescent="0.6">
      <c r="B46" s="50"/>
      <c r="C46" s="14"/>
      <c r="D46" s="22"/>
      <c r="E46" s="22"/>
      <c r="F46" s="48"/>
      <c r="G46" s="17" t="str">
        <f t="shared" si="1"/>
        <v/>
      </c>
      <c r="H46" s="41"/>
    </row>
    <row r="47" spans="2:8" x14ac:dyDescent="0.6">
      <c r="B47" s="50"/>
      <c r="C47" s="14"/>
      <c r="D47" s="22"/>
      <c r="E47" s="22"/>
      <c r="F47" s="38"/>
      <c r="G47" s="17" t="str">
        <f t="shared" si="1"/>
        <v/>
      </c>
      <c r="H47" s="41"/>
    </row>
    <row r="48" spans="2:8" x14ac:dyDescent="0.6">
      <c r="B48" s="50"/>
      <c r="C48" s="14"/>
      <c r="D48" s="22"/>
      <c r="E48" s="22"/>
      <c r="F48" s="38"/>
      <c r="G48" s="17" t="str">
        <f t="shared" si="1"/>
        <v/>
      </c>
      <c r="H48" s="41"/>
    </row>
    <row r="49" spans="2:8" x14ac:dyDescent="0.6">
      <c r="B49" s="50"/>
      <c r="C49" s="14"/>
      <c r="D49" s="22"/>
      <c r="E49" s="22"/>
      <c r="F49" s="38"/>
      <c r="G49" s="17" t="str">
        <f t="shared" si="1"/>
        <v/>
      </c>
      <c r="H49" s="41"/>
    </row>
    <row r="50" spans="2:8" x14ac:dyDescent="0.6">
      <c r="B50" s="50"/>
      <c r="C50" s="14"/>
      <c r="D50" s="22"/>
      <c r="E50" s="22"/>
      <c r="F50" s="38"/>
      <c r="G50" s="17" t="str">
        <f t="shared" si="1"/>
        <v/>
      </c>
      <c r="H50" s="41"/>
    </row>
    <row r="51" spans="2:8" x14ac:dyDescent="0.6">
      <c r="B51" s="50"/>
      <c r="C51" s="14"/>
      <c r="D51" s="22"/>
      <c r="E51" s="22"/>
      <c r="F51" s="38"/>
      <c r="G51" s="17" t="str">
        <f t="shared" si="1"/>
        <v/>
      </c>
      <c r="H51" s="41"/>
    </row>
    <row r="52" spans="2:8" x14ac:dyDescent="0.6">
      <c r="B52" s="50"/>
      <c r="C52" s="14"/>
      <c r="D52" s="22"/>
      <c r="E52" s="22"/>
      <c r="F52" s="38"/>
      <c r="G52" s="17" t="str">
        <f t="shared" si="1"/>
        <v/>
      </c>
      <c r="H52" s="41"/>
    </row>
    <row r="53" spans="2:8" x14ac:dyDescent="0.6">
      <c r="B53" s="50"/>
      <c r="C53" s="14"/>
      <c r="D53" s="22"/>
      <c r="E53" s="22"/>
      <c r="F53" s="38"/>
      <c r="G53" s="17" t="str">
        <f t="shared" si="1"/>
        <v/>
      </c>
      <c r="H53" s="41"/>
    </row>
    <row r="54" spans="2:8" x14ac:dyDescent="0.6">
      <c r="B54" s="50"/>
      <c r="C54" s="14"/>
      <c r="D54" s="37"/>
      <c r="E54" s="22"/>
      <c r="F54" s="38"/>
      <c r="G54" s="17" t="str">
        <f t="shared" si="1"/>
        <v/>
      </c>
      <c r="H54" s="41"/>
    </row>
    <row r="55" spans="2:8" x14ac:dyDescent="0.6">
      <c r="B55" s="50"/>
      <c r="C55" s="14"/>
      <c r="D55" s="22"/>
      <c r="E55" s="37"/>
      <c r="F55" s="38"/>
      <c r="G55" s="17" t="str">
        <f t="shared" si="1"/>
        <v/>
      </c>
    </row>
    <row r="56" spans="2:8" x14ac:dyDescent="0.6">
      <c r="B56" s="50"/>
      <c r="C56" s="14"/>
      <c r="D56" s="37"/>
      <c r="E56" s="22"/>
      <c r="F56" s="38"/>
      <c r="G56" s="17" t="str">
        <f t="shared" si="1"/>
        <v/>
      </c>
      <c r="H56" s="41"/>
    </row>
    <row r="57" spans="2:8" x14ac:dyDescent="0.6">
      <c r="B57" s="50"/>
      <c r="C57" s="14"/>
      <c r="D57" s="37"/>
      <c r="E57" s="37"/>
      <c r="F57" s="38"/>
      <c r="G57" s="17" t="str">
        <f t="shared" si="1"/>
        <v/>
      </c>
      <c r="H57" s="49"/>
    </row>
    <row r="58" spans="2:8" ht="12.75" customHeight="1" x14ac:dyDescent="0.6">
      <c r="B58" s="50"/>
      <c r="C58" s="14"/>
      <c r="D58" s="22"/>
      <c r="E58" s="37"/>
      <c r="F58" s="38"/>
      <c r="G58" s="17" t="str">
        <f t="shared" si="1"/>
        <v/>
      </c>
    </row>
    <row r="59" spans="2:8" x14ac:dyDescent="0.6">
      <c r="B59" s="50"/>
      <c r="C59" s="14"/>
      <c r="D59" s="22"/>
      <c r="E59" s="22"/>
      <c r="F59" s="38"/>
      <c r="G59" s="17" t="str">
        <f t="shared" si="1"/>
        <v/>
      </c>
      <c r="H59" s="41"/>
    </row>
    <row r="60" spans="2:8" x14ac:dyDescent="0.6">
      <c r="B60" s="50"/>
      <c r="C60" s="14"/>
      <c r="D60" s="22"/>
      <c r="E60" s="22"/>
      <c r="F60" s="38"/>
      <c r="G60" s="17"/>
      <c r="H60" s="41"/>
    </row>
    <row r="61" spans="2:8" x14ac:dyDescent="0.6">
      <c r="B61" s="50"/>
      <c r="C61" s="14"/>
      <c r="D61" s="22"/>
      <c r="E61" s="22"/>
      <c r="F61" s="38"/>
      <c r="G61" s="17"/>
      <c r="H61" s="41"/>
    </row>
    <row r="62" spans="2:8" x14ac:dyDescent="0.6">
      <c r="B62" s="50"/>
      <c r="C62" s="14"/>
      <c r="D62" s="22"/>
      <c r="E62" s="22"/>
      <c r="F62" s="38"/>
      <c r="G62" s="17"/>
      <c r="H62" s="41"/>
    </row>
    <row r="63" spans="2:8" x14ac:dyDescent="0.6">
      <c r="B63" s="50"/>
      <c r="C63" s="14"/>
      <c r="D63" s="22"/>
      <c r="E63" s="22"/>
      <c r="F63" s="38"/>
      <c r="G63" s="17"/>
      <c r="H63" s="41"/>
    </row>
    <row r="64" spans="2:8" x14ac:dyDescent="0.6">
      <c r="B64" s="50"/>
      <c r="C64" s="14"/>
      <c r="D64" s="22"/>
      <c r="E64" s="22"/>
      <c r="F64" s="38"/>
      <c r="G64" s="17"/>
      <c r="H64" s="41"/>
    </row>
    <row r="65" spans="2:8" x14ac:dyDescent="0.6">
      <c r="B65" s="50"/>
      <c r="C65" s="14"/>
      <c r="D65" s="22"/>
      <c r="E65" s="22"/>
      <c r="F65" s="38"/>
      <c r="G65" s="17"/>
      <c r="H65" s="41"/>
    </row>
    <row r="66" spans="2:8" x14ac:dyDescent="0.6">
      <c r="B66" s="50"/>
      <c r="C66" s="14"/>
      <c r="D66" s="22"/>
      <c r="E66" s="22"/>
      <c r="F66" s="38"/>
      <c r="G66" s="17" t="str">
        <f>IF(D66="","",E66*F66)</f>
        <v/>
      </c>
      <c r="H66" s="41"/>
    </row>
    <row r="67" spans="2:8" x14ac:dyDescent="0.6">
      <c r="B67" s="50"/>
      <c r="C67" s="14"/>
      <c r="D67" s="22"/>
      <c r="E67" s="22"/>
      <c r="F67" s="38"/>
      <c r="G67" s="17" t="str">
        <f>IF(D67="","",E67*F67)</f>
        <v/>
      </c>
      <c r="H67" s="41"/>
    </row>
    <row r="68" spans="2:8" x14ac:dyDescent="0.6">
      <c r="B68" s="50"/>
      <c r="C68" s="14"/>
      <c r="D68" s="22"/>
      <c r="E68" s="22"/>
      <c r="F68" s="38"/>
      <c r="G68" s="17" t="str">
        <f>IF(D68="","",E68*F68)</f>
        <v/>
      </c>
      <c r="H68" s="41"/>
    </row>
    <row r="69" spans="2:8" x14ac:dyDescent="0.6">
      <c r="B69" s="50"/>
      <c r="C69" s="14"/>
      <c r="D69" s="22"/>
      <c r="E69" s="22"/>
      <c r="F69" s="38"/>
      <c r="G69" s="17" t="str">
        <f>IF(D69="","",E69*F69)</f>
        <v/>
      </c>
      <c r="H69" s="41"/>
    </row>
    <row r="70" spans="2:8" s="28" customFormat="1" ht="24.75" customHeight="1" x14ac:dyDescent="0.6">
      <c r="B70" s="177" t="str">
        <f>$B$10</f>
        <v>C13.9</v>
      </c>
      <c r="C70" s="30" t="s">
        <v>173</v>
      </c>
      <c r="D70" s="31"/>
      <c r="E70" s="32"/>
      <c r="F70" s="31"/>
      <c r="G70" s="33">
        <f>SUM(G9:G69)</f>
        <v>0</v>
      </c>
      <c r="H70" s="34"/>
    </row>
  </sheetData>
  <mergeCells count="4">
    <mergeCell ref="E1:G1"/>
    <mergeCell ref="B5:F7"/>
    <mergeCell ref="G4:G7"/>
    <mergeCell ref="B4:F4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ZNT 4198/17T Standard Quotation Document Ver. 2019-09-02&amp;R&amp;"Arial,Bold"_____________________
C&amp;P   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36"/>
  <dimension ref="B1:H76"/>
  <sheetViews>
    <sheetView view="pageBreakPreview" topLeftCell="A3" zoomScaleNormal="125" zoomScaleSheetLayoutView="100" zoomScalePageLayoutView="125" workbookViewId="0">
      <selection activeCell="E3" sqref="E1:E1048576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82"/>
      <c r="C3" s="82"/>
      <c r="D3" s="83"/>
      <c r="E3" s="83"/>
      <c r="F3" s="84"/>
      <c r="G3" s="102"/>
    </row>
    <row r="4" spans="2:8" x14ac:dyDescent="0.6">
      <c r="B4" s="376" t="s">
        <v>8</v>
      </c>
      <c r="C4" s="377"/>
      <c r="D4" s="377"/>
      <c r="E4" s="377"/>
      <c r="F4" s="377"/>
      <c r="G4" s="373" t="str">
        <f>"CHAPTER "&amp;B10</f>
        <v>CHAPTER C13.11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8" ht="12.75" customHeight="1" x14ac:dyDescent="0.6">
      <c r="B6" s="369"/>
      <c r="C6" s="370"/>
      <c r="D6" s="370"/>
      <c r="E6" s="370"/>
      <c r="F6" s="370"/>
      <c r="G6" s="374"/>
      <c r="H6" s="8"/>
    </row>
    <row r="7" spans="2:8" ht="7.5" customHeight="1" x14ac:dyDescent="0.6">
      <c r="B7" s="371"/>
      <c r="C7" s="372"/>
      <c r="D7" s="372"/>
      <c r="E7" s="372"/>
      <c r="F7" s="372"/>
      <c r="G7" s="375"/>
      <c r="H7" s="8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50"/>
      <c r="C9" s="14"/>
      <c r="D9" s="15"/>
      <c r="E9" s="15"/>
      <c r="F9" s="16"/>
      <c r="G9" s="17" t="str">
        <f t="shared" ref="G9:G40" si="0">IF(D9="","",E9*F9)</f>
        <v/>
      </c>
      <c r="H9" s="18"/>
    </row>
    <row r="10" spans="2:8" ht="26" x14ac:dyDescent="0.6">
      <c r="B10" s="77" t="s">
        <v>4034</v>
      </c>
      <c r="C10" s="20" t="s">
        <v>4035</v>
      </c>
      <c r="D10" s="22"/>
      <c r="E10" s="22"/>
      <c r="F10" s="40"/>
      <c r="G10" s="17" t="str">
        <f t="shared" si="0"/>
        <v/>
      </c>
      <c r="H10" s="41"/>
    </row>
    <row r="11" spans="2:8" x14ac:dyDescent="0.6">
      <c r="B11" s="77"/>
      <c r="C11" s="14"/>
      <c r="D11" s="22"/>
      <c r="E11" s="22"/>
      <c r="F11" s="40"/>
      <c r="G11" s="17" t="str">
        <f t="shared" si="0"/>
        <v/>
      </c>
      <c r="H11" s="41"/>
    </row>
    <row r="12" spans="2:8" ht="26" x14ac:dyDescent="0.6">
      <c r="B12" s="50" t="s">
        <v>4036</v>
      </c>
      <c r="C12" s="14" t="s">
        <v>4037</v>
      </c>
      <c r="D12" s="22" t="s">
        <v>59</v>
      </c>
      <c r="E12" s="22"/>
      <c r="F12" s="40"/>
      <c r="G12" s="17">
        <f t="shared" si="0"/>
        <v>0</v>
      </c>
      <c r="H12" s="41"/>
    </row>
    <row r="13" spans="2:8" x14ac:dyDescent="0.6">
      <c r="B13" s="50"/>
      <c r="C13" s="14"/>
      <c r="D13" s="22"/>
      <c r="E13" s="22"/>
      <c r="F13" s="40"/>
      <c r="G13" s="17" t="str">
        <f t="shared" si="0"/>
        <v/>
      </c>
      <c r="H13" s="41"/>
    </row>
    <row r="14" spans="2:8" ht="26" x14ac:dyDescent="0.6">
      <c r="B14" s="50" t="s">
        <v>4038</v>
      </c>
      <c r="C14" s="14" t="s">
        <v>4039</v>
      </c>
      <c r="D14" s="22" t="s">
        <v>90</v>
      </c>
      <c r="E14" s="23"/>
      <c r="F14" s="24"/>
      <c r="G14" s="17">
        <f t="shared" si="0"/>
        <v>0</v>
      </c>
      <c r="H14" s="42"/>
    </row>
    <row r="15" spans="2:8" x14ac:dyDescent="0.6">
      <c r="B15" s="50"/>
      <c r="C15" s="14"/>
      <c r="D15" s="22"/>
      <c r="E15" s="23"/>
      <c r="F15" s="24"/>
      <c r="G15" s="17" t="str">
        <f t="shared" si="0"/>
        <v/>
      </c>
      <c r="H15" s="42"/>
    </row>
    <row r="16" spans="2:8" x14ac:dyDescent="0.6">
      <c r="B16" s="50"/>
      <c r="C16" s="14"/>
      <c r="D16" s="22"/>
      <c r="E16" s="23"/>
      <c r="F16" s="24"/>
      <c r="G16" s="17" t="str">
        <f t="shared" si="0"/>
        <v/>
      </c>
      <c r="H16" s="42"/>
    </row>
    <row r="17" spans="2:8" x14ac:dyDescent="0.6">
      <c r="B17" s="50"/>
      <c r="C17" s="14"/>
      <c r="D17" s="22"/>
      <c r="E17" s="23"/>
      <c r="F17" s="24"/>
      <c r="G17" s="17" t="str">
        <f t="shared" si="0"/>
        <v/>
      </c>
      <c r="H17" s="42"/>
    </row>
    <row r="18" spans="2:8" x14ac:dyDescent="0.6">
      <c r="B18" s="50"/>
      <c r="C18" s="14"/>
      <c r="D18" s="22"/>
      <c r="E18" s="23"/>
      <c r="F18" s="40"/>
      <c r="G18" s="17" t="str">
        <f t="shared" si="0"/>
        <v/>
      </c>
      <c r="H18" s="41"/>
    </row>
    <row r="19" spans="2:8" x14ac:dyDescent="0.6">
      <c r="B19" s="50"/>
      <c r="C19" s="14"/>
      <c r="D19" s="22"/>
      <c r="E19" s="23"/>
      <c r="F19" s="43"/>
      <c r="G19" s="17" t="str">
        <f t="shared" si="0"/>
        <v/>
      </c>
      <c r="H19" s="41"/>
    </row>
    <row r="20" spans="2:8" x14ac:dyDescent="0.6">
      <c r="B20" s="50"/>
      <c r="C20" s="1"/>
      <c r="D20" s="22"/>
      <c r="E20" s="23"/>
      <c r="F20" s="45"/>
      <c r="G20" s="17" t="str">
        <f t="shared" si="0"/>
        <v/>
      </c>
    </row>
    <row r="21" spans="2:8" x14ac:dyDescent="0.6">
      <c r="B21" s="50"/>
      <c r="C21" s="14"/>
      <c r="D21" s="22"/>
      <c r="E21" s="23"/>
      <c r="F21" s="45"/>
      <c r="G21" s="17" t="str">
        <f t="shared" si="0"/>
        <v/>
      </c>
    </row>
    <row r="22" spans="2:8" x14ac:dyDescent="0.6">
      <c r="B22" s="50"/>
      <c r="C22" s="14"/>
      <c r="D22" s="22"/>
      <c r="E22" s="23"/>
      <c r="F22" s="38"/>
      <c r="G22" s="17" t="str">
        <f t="shared" si="0"/>
        <v/>
      </c>
    </row>
    <row r="23" spans="2:8" x14ac:dyDescent="0.6">
      <c r="B23" s="50"/>
      <c r="C23" s="14"/>
      <c r="D23" s="22"/>
      <c r="E23" s="23"/>
      <c r="F23" s="45"/>
      <c r="G23" s="17" t="str">
        <f t="shared" si="0"/>
        <v/>
      </c>
    </row>
    <row r="24" spans="2:8" x14ac:dyDescent="0.6">
      <c r="B24" s="77"/>
      <c r="C24" s="14"/>
      <c r="D24" s="22"/>
      <c r="E24" s="23"/>
      <c r="F24" s="43"/>
      <c r="G24" s="17" t="str">
        <f t="shared" si="0"/>
        <v/>
      </c>
    </row>
    <row r="25" spans="2:8" x14ac:dyDescent="0.6">
      <c r="B25" s="50"/>
      <c r="C25" s="14"/>
      <c r="D25" s="22"/>
      <c r="E25" s="23"/>
      <c r="F25" s="45"/>
      <c r="G25" s="17" t="str">
        <f t="shared" si="0"/>
        <v/>
      </c>
    </row>
    <row r="26" spans="2:8" x14ac:dyDescent="0.6">
      <c r="B26" s="50"/>
      <c r="C26" s="14"/>
      <c r="D26" s="22"/>
      <c r="E26" s="23"/>
      <c r="F26" s="38"/>
      <c r="G26" s="17" t="str">
        <f t="shared" si="0"/>
        <v/>
      </c>
      <c r="H26" s="42"/>
    </row>
    <row r="27" spans="2:8" x14ac:dyDescent="0.6">
      <c r="B27" s="50"/>
      <c r="C27" s="14"/>
      <c r="D27" s="15"/>
      <c r="E27" s="26"/>
      <c r="F27" s="27"/>
      <c r="G27" s="17" t="str">
        <f t="shared" si="0"/>
        <v/>
      </c>
      <c r="H27" s="18"/>
    </row>
    <row r="28" spans="2:8" s="36" customFormat="1" x14ac:dyDescent="0.6">
      <c r="B28" s="50"/>
      <c r="C28" s="14"/>
      <c r="D28" s="22"/>
      <c r="E28" s="26"/>
      <c r="F28" s="27"/>
      <c r="G28" s="17" t="str">
        <f t="shared" si="0"/>
        <v/>
      </c>
      <c r="H28" s="18"/>
    </row>
    <row r="29" spans="2:8" x14ac:dyDescent="0.6">
      <c r="B29" s="50"/>
      <c r="C29" s="14"/>
      <c r="D29" s="22"/>
      <c r="E29" s="23"/>
      <c r="F29" s="38"/>
      <c r="G29" s="17" t="str">
        <f t="shared" si="0"/>
        <v/>
      </c>
      <c r="H29" s="42"/>
    </row>
    <row r="30" spans="2:8" x14ac:dyDescent="0.6">
      <c r="B30" s="50"/>
      <c r="C30" s="14"/>
      <c r="D30" s="22"/>
      <c r="E30" s="23"/>
      <c r="F30" s="38"/>
      <c r="G30" s="17" t="str">
        <f t="shared" si="0"/>
        <v/>
      </c>
      <c r="H30" s="42"/>
    </row>
    <row r="31" spans="2:8" x14ac:dyDescent="0.6">
      <c r="B31" s="50"/>
      <c r="C31" s="14"/>
      <c r="D31" s="22"/>
      <c r="E31" s="23"/>
      <c r="F31" s="47"/>
      <c r="G31" s="17" t="str">
        <f t="shared" si="0"/>
        <v/>
      </c>
      <c r="H31" s="41"/>
    </row>
    <row r="32" spans="2:8" x14ac:dyDescent="0.6">
      <c r="B32" s="50"/>
      <c r="C32" s="14"/>
      <c r="D32" s="22"/>
      <c r="E32" s="23"/>
      <c r="F32" s="47"/>
      <c r="G32" s="17" t="str">
        <f t="shared" si="0"/>
        <v/>
      </c>
      <c r="H32" s="41"/>
    </row>
    <row r="33" spans="2:8" x14ac:dyDescent="0.6">
      <c r="B33" s="50"/>
      <c r="C33" s="14"/>
      <c r="D33" s="22"/>
      <c r="E33" s="23"/>
      <c r="F33" s="43"/>
      <c r="G33" s="17" t="str">
        <f t="shared" si="0"/>
        <v/>
      </c>
      <c r="H33" s="41"/>
    </row>
    <row r="34" spans="2:8" x14ac:dyDescent="0.6">
      <c r="B34" s="50"/>
      <c r="C34" s="14"/>
      <c r="D34" s="22"/>
      <c r="E34" s="23"/>
      <c r="F34" s="43"/>
      <c r="G34" s="17" t="str">
        <f t="shared" si="0"/>
        <v/>
      </c>
      <c r="H34" s="41"/>
    </row>
    <row r="35" spans="2:8" x14ac:dyDescent="0.6">
      <c r="B35" s="50"/>
      <c r="C35" s="14"/>
      <c r="D35" s="22"/>
      <c r="E35" s="22"/>
      <c r="F35" s="40"/>
      <c r="G35" s="17" t="str">
        <f t="shared" si="0"/>
        <v/>
      </c>
      <c r="H35" s="41"/>
    </row>
    <row r="36" spans="2:8" x14ac:dyDescent="0.6">
      <c r="B36" s="50"/>
      <c r="C36" s="14"/>
      <c r="D36" s="22"/>
      <c r="E36" s="22"/>
      <c r="F36" s="40"/>
      <c r="G36" s="17" t="str">
        <f t="shared" si="0"/>
        <v/>
      </c>
      <c r="H36" s="41"/>
    </row>
    <row r="37" spans="2:8" x14ac:dyDescent="0.6">
      <c r="B37" s="50"/>
      <c r="C37" s="14"/>
      <c r="D37" s="22"/>
      <c r="E37" s="22"/>
      <c r="F37" s="38"/>
      <c r="G37" s="17" t="str">
        <f t="shared" si="0"/>
        <v/>
      </c>
      <c r="H37" s="41"/>
    </row>
    <row r="38" spans="2:8" x14ac:dyDescent="0.6">
      <c r="B38" s="50"/>
      <c r="C38" s="14"/>
      <c r="D38" s="22"/>
      <c r="E38" s="22"/>
      <c r="F38" s="38"/>
      <c r="G38" s="17" t="str">
        <f t="shared" si="0"/>
        <v/>
      </c>
      <c r="H38" s="41"/>
    </row>
    <row r="39" spans="2:8" x14ac:dyDescent="0.6">
      <c r="B39" s="50"/>
      <c r="C39" s="14"/>
      <c r="D39" s="22"/>
      <c r="E39" s="22"/>
      <c r="F39" s="38"/>
      <c r="G39" s="17" t="str">
        <f t="shared" si="0"/>
        <v/>
      </c>
      <c r="H39" s="41"/>
    </row>
    <row r="40" spans="2:8" x14ac:dyDescent="0.6">
      <c r="B40" s="50"/>
      <c r="C40" s="14"/>
      <c r="D40" s="22"/>
      <c r="E40" s="22"/>
      <c r="F40" s="38"/>
      <c r="G40" s="17" t="str">
        <f t="shared" si="0"/>
        <v/>
      </c>
      <c r="H40" s="41"/>
    </row>
    <row r="41" spans="2:8" x14ac:dyDescent="0.6">
      <c r="B41" s="50"/>
      <c r="C41" s="14"/>
      <c r="D41" s="22"/>
      <c r="E41" s="22"/>
      <c r="F41" s="38"/>
      <c r="G41" s="17" t="str">
        <f t="shared" ref="G41:G59" si="1">IF(D41="","",E41*F41)</f>
        <v/>
      </c>
      <c r="H41" s="41"/>
    </row>
    <row r="42" spans="2:8" x14ac:dyDescent="0.6">
      <c r="B42" s="50"/>
      <c r="C42" s="14"/>
      <c r="D42" s="22"/>
      <c r="E42" s="22"/>
      <c r="F42" s="38"/>
      <c r="G42" s="17" t="str">
        <f t="shared" si="1"/>
        <v/>
      </c>
      <c r="H42" s="41"/>
    </row>
    <row r="43" spans="2:8" x14ac:dyDescent="0.6">
      <c r="B43" s="50"/>
      <c r="C43" s="14"/>
      <c r="D43" s="22"/>
      <c r="E43" s="22"/>
      <c r="F43" s="38"/>
      <c r="G43" s="17" t="str">
        <f t="shared" si="1"/>
        <v/>
      </c>
      <c r="H43" s="41"/>
    </row>
    <row r="44" spans="2:8" x14ac:dyDescent="0.6">
      <c r="B44" s="50"/>
      <c r="C44" s="14"/>
      <c r="D44" s="22"/>
      <c r="E44" s="22"/>
      <c r="F44" s="38"/>
      <c r="G44" s="17" t="str">
        <f t="shared" si="1"/>
        <v/>
      </c>
      <c r="H44" s="41"/>
    </row>
    <row r="45" spans="2:8" x14ac:dyDescent="0.6">
      <c r="B45" s="50"/>
      <c r="C45" s="14"/>
      <c r="D45" s="22"/>
      <c r="E45" s="22"/>
      <c r="F45" s="48"/>
      <c r="G45" s="17" t="str">
        <f t="shared" si="1"/>
        <v/>
      </c>
      <c r="H45" s="41"/>
    </row>
    <row r="46" spans="2:8" x14ac:dyDescent="0.6">
      <c r="B46" s="50"/>
      <c r="C46" s="14"/>
      <c r="D46" s="22"/>
      <c r="E46" s="22"/>
      <c r="F46" s="48"/>
      <c r="G46" s="17" t="str">
        <f t="shared" si="1"/>
        <v/>
      </c>
      <c r="H46" s="41"/>
    </row>
    <row r="47" spans="2:8" x14ac:dyDescent="0.6">
      <c r="B47" s="50"/>
      <c r="C47" s="14"/>
      <c r="D47" s="22"/>
      <c r="E47" s="22"/>
      <c r="F47" s="38"/>
      <c r="G47" s="17" t="str">
        <f t="shared" si="1"/>
        <v/>
      </c>
      <c r="H47" s="41"/>
    </row>
    <row r="48" spans="2:8" x14ac:dyDescent="0.6">
      <c r="B48" s="50"/>
      <c r="C48" s="14"/>
      <c r="D48" s="22"/>
      <c r="E48" s="22"/>
      <c r="F48" s="38"/>
      <c r="G48" s="17" t="str">
        <f t="shared" si="1"/>
        <v/>
      </c>
      <c r="H48" s="41"/>
    </row>
    <row r="49" spans="2:8" x14ac:dyDescent="0.6">
      <c r="B49" s="50"/>
      <c r="C49" s="14"/>
      <c r="D49" s="22"/>
      <c r="E49" s="22"/>
      <c r="F49" s="38"/>
      <c r="G49" s="17" t="str">
        <f t="shared" si="1"/>
        <v/>
      </c>
      <c r="H49" s="41"/>
    </row>
    <row r="50" spans="2:8" x14ac:dyDescent="0.6">
      <c r="B50" s="50"/>
      <c r="C50" s="14"/>
      <c r="D50" s="22"/>
      <c r="E50" s="22"/>
      <c r="F50" s="38"/>
      <c r="G50" s="17" t="str">
        <f t="shared" si="1"/>
        <v/>
      </c>
      <c r="H50" s="41"/>
    </row>
    <row r="51" spans="2:8" x14ac:dyDescent="0.6">
      <c r="B51" s="50"/>
      <c r="C51" s="14"/>
      <c r="D51" s="22"/>
      <c r="E51" s="22"/>
      <c r="F51" s="38"/>
      <c r="G51" s="17" t="str">
        <f t="shared" si="1"/>
        <v/>
      </c>
      <c r="H51" s="41"/>
    </row>
    <row r="52" spans="2:8" x14ac:dyDescent="0.6">
      <c r="B52" s="50"/>
      <c r="C52" s="14"/>
      <c r="D52" s="22"/>
      <c r="E52" s="22"/>
      <c r="F52" s="38"/>
      <c r="G52" s="17" t="str">
        <f t="shared" si="1"/>
        <v/>
      </c>
      <c r="H52" s="41"/>
    </row>
    <row r="53" spans="2:8" x14ac:dyDescent="0.6">
      <c r="B53" s="50"/>
      <c r="C53" s="14"/>
      <c r="D53" s="22"/>
      <c r="E53" s="22"/>
      <c r="F53" s="38"/>
      <c r="G53" s="17" t="str">
        <f t="shared" si="1"/>
        <v/>
      </c>
      <c r="H53" s="41"/>
    </row>
    <row r="54" spans="2:8" x14ac:dyDescent="0.6">
      <c r="B54" s="50"/>
      <c r="C54" s="14"/>
      <c r="D54" s="37"/>
      <c r="E54" s="22"/>
      <c r="F54" s="38"/>
      <c r="G54" s="17" t="str">
        <f t="shared" si="1"/>
        <v/>
      </c>
      <c r="H54" s="41"/>
    </row>
    <row r="55" spans="2:8" x14ac:dyDescent="0.6">
      <c r="B55" s="50"/>
      <c r="C55" s="14"/>
      <c r="D55" s="22"/>
      <c r="E55" s="37"/>
      <c r="F55" s="38"/>
      <c r="G55" s="17" t="str">
        <f t="shared" si="1"/>
        <v/>
      </c>
    </row>
    <row r="56" spans="2:8" x14ac:dyDescent="0.6">
      <c r="B56" s="50"/>
      <c r="C56" s="14"/>
      <c r="D56" s="37"/>
      <c r="E56" s="22"/>
      <c r="F56" s="38"/>
      <c r="G56" s="17" t="str">
        <f t="shared" si="1"/>
        <v/>
      </c>
      <c r="H56" s="41"/>
    </row>
    <row r="57" spans="2:8" x14ac:dyDescent="0.6">
      <c r="B57" s="50"/>
      <c r="C57" s="14"/>
      <c r="D57" s="37"/>
      <c r="E57" s="37"/>
      <c r="F57" s="38"/>
      <c r="G57" s="17" t="str">
        <f t="shared" si="1"/>
        <v/>
      </c>
      <c r="H57" s="49"/>
    </row>
    <row r="58" spans="2:8" ht="12.75" customHeight="1" x14ac:dyDescent="0.6">
      <c r="B58" s="50"/>
      <c r="C58" s="14"/>
      <c r="D58" s="22"/>
      <c r="E58" s="37"/>
      <c r="F58" s="38"/>
      <c r="G58" s="17" t="str">
        <f t="shared" si="1"/>
        <v/>
      </c>
    </row>
    <row r="59" spans="2:8" x14ac:dyDescent="0.6">
      <c r="B59" s="50"/>
      <c r="C59" s="14"/>
      <c r="D59" s="22"/>
      <c r="E59" s="22"/>
      <c r="F59" s="38"/>
      <c r="G59" s="17" t="str">
        <f t="shared" si="1"/>
        <v/>
      </c>
      <c r="H59" s="41"/>
    </row>
    <row r="60" spans="2:8" x14ac:dyDescent="0.6">
      <c r="B60" s="50"/>
      <c r="C60" s="14"/>
      <c r="D60" s="22"/>
      <c r="E60" s="22"/>
      <c r="F60" s="38"/>
      <c r="G60" s="17"/>
      <c r="H60" s="41"/>
    </row>
    <row r="61" spans="2:8" x14ac:dyDescent="0.6">
      <c r="B61" s="50"/>
      <c r="C61" s="14"/>
      <c r="D61" s="22"/>
      <c r="E61" s="22"/>
      <c r="F61" s="38"/>
      <c r="G61" s="17"/>
      <c r="H61" s="41"/>
    </row>
    <row r="62" spans="2:8" x14ac:dyDescent="0.6">
      <c r="B62" s="50"/>
      <c r="C62" s="14"/>
      <c r="D62" s="22"/>
      <c r="E62" s="22"/>
      <c r="F62" s="38"/>
      <c r="G62" s="17"/>
      <c r="H62" s="41"/>
    </row>
    <row r="63" spans="2:8" x14ac:dyDescent="0.6">
      <c r="B63" s="50"/>
      <c r="C63" s="14"/>
      <c r="D63" s="22"/>
      <c r="E63" s="22"/>
      <c r="F63" s="38"/>
      <c r="G63" s="17"/>
      <c r="H63" s="41"/>
    </row>
    <row r="64" spans="2:8" x14ac:dyDescent="0.6">
      <c r="B64" s="50"/>
      <c r="C64" s="14"/>
      <c r="D64" s="22"/>
      <c r="E64" s="22"/>
      <c r="F64" s="38"/>
      <c r="G64" s="17"/>
      <c r="H64" s="41"/>
    </row>
    <row r="65" spans="2:8" x14ac:dyDescent="0.6">
      <c r="B65" s="50"/>
      <c r="C65" s="14"/>
      <c r="D65" s="22"/>
      <c r="E65" s="22"/>
      <c r="F65" s="38"/>
      <c r="G65" s="17"/>
      <c r="H65" s="41"/>
    </row>
    <row r="66" spans="2:8" x14ac:dyDescent="0.6">
      <c r="B66" s="50"/>
      <c r="C66" s="14"/>
      <c r="D66" s="22"/>
      <c r="E66" s="22"/>
      <c r="F66" s="38"/>
      <c r="G66" s="17"/>
      <c r="H66" s="41"/>
    </row>
    <row r="67" spans="2:8" x14ac:dyDescent="0.6">
      <c r="B67" s="50"/>
      <c r="C67" s="14"/>
      <c r="D67" s="22"/>
      <c r="E67" s="22"/>
      <c r="F67" s="38"/>
      <c r="G67" s="17"/>
      <c r="H67" s="41"/>
    </row>
    <row r="68" spans="2:8" x14ac:dyDescent="0.6">
      <c r="B68" s="50"/>
      <c r="C68" s="14"/>
      <c r="D68" s="22"/>
      <c r="E68" s="22"/>
      <c r="F68" s="38"/>
      <c r="G68" s="17"/>
      <c r="H68" s="41"/>
    </row>
    <row r="69" spans="2:8" x14ac:dyDescent="0.6">
      <c r="B69" s="50"/>
      <c r="C69" s="14"/>
      <c r="D69" s="22"/>
      <c r="E69" s="22"/>
      <c r="F69" s="38"/>
      <c r="G69" s="17"/>
      <c r="H69" s="41"/>
    </row>
    <row r="70" spans="2:8" x14ac:dyDescent="0.6">
      <c r="B70" s="50"/>
      <c r="C70" s="14"/>
      <c r="D70" s="22"/>
      <c r="E70" s="22"/>
      <c r="F70" s="38"/>
      <c r="G70" s="17"/>
      <c r="H70" s="41"/>
    </row>
    <row r="71" spans="2:8" x14ac:dyDescent="0.6">
      <c r="B71" s="50"/>
      <c r="C71" s="14"/>
      <c r="D71" s="22"/>
      <c r="E71" s="22"/>
      <c r="F71" s="38"/>
      <c r="G71" s="17" t="str">
        <f>IF(D71="","",E71*F71)</f>
        <v/>
      </c>
      <c r="H71" s="41"/>
    </row>
    <row r="72" spans="2:8" x14ac:dyDescent="0.6">
      <c r="B72" s="50"/>
      <c r="C72" s="14"/>
      <c r="D72" s="22"/>
      <c r="E72" s="22"/>
      <c r="F72" s="38"/>
      <c r="G72" s="17" t="str">
        <f>IF(D72="","",E72*F72)</f>
        <v/>
      </c>
      <c r="H72" s="41"/>
    </row>
    <row r="73" spans="2:8" x14ac:dyDescent="0.6">
      <c r="B73" s="50"/>
      <c r="C73" s="14"/>
      <c r="D73" s="22"/>
      <c r="E73" s="22"/>
      <c r="F73" s="38"/>
      <c r="G73" s="17" t="str">
        <f>IF(D73="","",E73*F73)</f>
        <v/>
      </c>
      <c r="H73" s="41"/>
    </row>
    <row r="74" spans="2:8" x14ac:dyDescent="0.6">
      <c r="B74" s="50"/>
      <c r="C74" s="14"/>
      <c r="D74" s="22"/>
      <c r="E74" s="22"/>
      <c r="F74" s="38"/>
      <c r="G74" s="17" t="str">
        <f>IF(D74="","",E74*F74)</f>
        <v/>
      </c>
      <c r="H74" s="41"/>
    </row>
    <row r="75" spans="2:8" ht="12.75" customHeight="1" x14ac:dyDescent="0.6">
      <c r="B75" s="50"/>
      <c r="C75" s="14"/>
      <c r="D75" s="22"/>
      <c r="E75" s="22"/>
      <c r="F75" s="38"/>
      <c r="G75" s="17" t="str">
        <f>IF(D75="","",E75*F75)</f>
        <v/>
      </c>
      <c r="H75" s="41"/>
    </row>
    <row r="76" spans="2:8" s="28" customFormat="1" ht="24.75" customHeight="1" x14ac:dyDescent="0.6">
      <c r="B76" s="177" t="str">
        <f>$B$10</f>
        <v>C13.11</v>
      </c>
      <c r="C76" s="30" t="s">
        <v>173</v>
      </c>
      <c r="D76" s="31"/>
      <c r="E76" s="32"/>
      <c r="F76" s="31"/>
      <c r="G76" s="33">
        <f>SUM(G9:G75)</f>
        <v>0</v>
      </c>
      <c r="H76" s="34"/>
    </row>
  </sheetData>
  <mergeCells count="4">
    <mergeCell ref="E1:G1"/>
    <mergeCell ref="B5:F7"/>
    <mergeCell ref="G4:G7"/>
    <mergeCell ref="B4:F4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ZNT 4198/17T Standard Quotation Document Ver. 2019-09-02&amp;R&amp;"Arial,Bold"_____________________
C&amp;P   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37"/>
  <dimension ref="B1:H78"/>
  <sheetViews>
    <sheetView view="pageBreakPreview" zoomScaleNormal="125" zoomScaleSheetLayoutView="100" zoomScalePageLayoutView="125" workbookViewId="0">
      <selection activeCell="E3" sqref="E1:E1048576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82"/>
      <c r="C3" s="82"/>
      <c r="D3" s="83"/>
      <c r="E3" s="83"/>
      <c r="F3" s="84"/>
      <c r="G3" s="102"/>
    </row>
    <row r="4" spans="2:8" x14ac:dyDescent="0.6">
      <c r="B4" s="376" t="s">
        <v>8</v>
      </c>
      <c r="C4" s="377"/>
      <c r="D4" s="377"/>
      <c r="E4" s="377"/>
      <c r="F4" s="377"/>
      <c r="G4" s="373" t="str">
        <f>"CHAPTER "&amp;B10</f>
        <v>CHAPTER C13.12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8" ht="12.75" customHeight="1" x14ac:dyDescent="0.6">
      <c r="B6" s="369"/>
      <c r="C6" s="370"/>
      <c r="D6" s="370"/>
      <c r="E6" s="370"/>
      <c r="F6" s="370"/>
      <c r="G6" s="374"/>
      <c r="H6" s="8"/>
    </row>
    <row r="7" spans="2:8" ht="7.5" customHeight="1" x14ac:dyDescent="0.6">
      <c r="B7" s="371"/>
      <c r="C7" s="372"/>
      <c r="D7" s="372"/>
      <c r="E7" s="372"/>
      <c r="F7" s="372"/>
      <c r="G7" s="375"/>
      <c r="H7" s="8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13"/>
      <c r="C9" s="14"/>
      <c r="D9" s="15"/>
      <c r="E9" s="15"/>
      <c r="F9" s="16"/>
      <c r="G9" s="17" t="str">
        <f t="shared" ref="G9:G53" si="0">IF(D9="","",E9*F9)</f>
        <v/>
      </c>
      <c r="H9" s="18"/>
    </row>
    <row r="10" spans="2:8" ht="26" x14ac:dyDescent="0.6">
      <c r="B10" s="77" t="s">
        <v>4040</v>
      </c>
      <c r="C10" s="20" t="s">
        <v>4041</v>
      </c>
      <c r="D10" s="22"/>
      <c r="E10" s="22"/>
      <c r="F10" s="40"/>
      <c r="G10" s="17" t="str">
        <f t="shared" si="0"/>
        <v/>
      </c>
      <c r="H10" s="41"/>
    </row>
    <row r="11" spans="2:8" x14ac:dyDescent="0.6">
      <c r="B11" s="77"/>
      <c r="C11" s="14"/>
      <c r="D11" s="22"/>
      <c r="E11" s="22"/>
      <c r="F11" s="40"/>
      <c r="G11" s="17" t="str">
        <f t="shared" si="0"/>
        <v/>
      </c>
      <c r="H11" s="41"/>
    </row>
    <row r="12" spans="2:8" x14ac:dyDescent="0.6">
      <c r="B12" s="50" t="s">
        <v>4042</v>
      </c>
      <c r="C12" s="14" t="s">
        <v>4043</v>
      </c>
      <c r="D12" s="22"/>
      <c r="E12" s="22"/>
      <c r="F12" s="40"/>
      <c r="G12" s="17" t="str">
        <f t="shared" si="0"/>
        <v/>
      </c>
      <c r="H12" s="41"/>
    </row>
    <row r="13" spans="2:8" x14ac:dyDescent="0.6">
      <c r="B13" s="77"/>
      <c r="C13" s="14"/>
      <c r="D13" s="22"/>
      <c r="E13" s="22"/>
      <c r="F13" s="40"/>
      <c r="G13" s="17" t="str">
        <f t="shared" si="0"/>
        <v/>
      </c>
      <c r="H13" s="41"/>
    </row>
    <row r="14" spans="2:8" ht="15.5" x14ac:dyDescent="0.6">
      <c r="B14" s="50" t="s">
        <v>4044</v>
      </c>
      <c r="C14" s="14" t="s">
        <v>4045</v>
      </c>
      <c r="D14" s="22" t="s">
        <v>172</v>
      </c>
      <c r="E14" s="23"/>
      <c r="F14" s="24"/>
      <c r="G14" s="17">
        <f t="shared" si="0"/>
        <v>0</v>
      </c>
      <c r="H14" s="42"/>
    </row>
    <row r="15" spans="2:8" x14ac:dyDescent="0.6">
      <c r="B15" s="50"/>
      <c r="C15" s="14"/>
      <c r="D15" s="22"/>
      <c r="E15" s="23"/>
      <c r="F15" s="24"/>
      <c r="G15" s="17" t="str">
        <f t="shared" si="0"/>
        <v/>
      </c>
      <c r="H15" s="42"/>
    </row>
    <row r="16" spans="2:8" ht="15.5" x14ac:dyDescent="0.6">
      <c r="B16" s="50" t="s">
        <v>4046</v>
      </c>
      <c r="C16" s="14" t="s">
        <v>4045</v>
      </c>
      <c r="D16" s="22" t="s">
        <v>172</v>
      </c>
      <c r="E16" s="23"/>
      <c r="F16" s="24"/>
      <c r="G16" s="17">
        <f t="shared" si="0"/>
        <v>0</v>
      </c>
      <c r="H16" s="42"/>
    </row>
    <row r="17" spans="2:8" x14ac:dyDescent="0.6">
      <c r="B17" s="50"/>
      <c r="C17" s="14"/>
      <c r="D17" s="22"/>
      <c r="E17" s="23"/>
      <c r="F17" s="24"/>
      <c r="G17" s="17" t="str">
        <f t="shared" si="0"/>
        <v/>
      </c>
      <c r="H17" s="42"/>
    </row>
    <row r="18" spans="2:8" x14ac:dyDescent="0.6">
      <c r="B18" s="50"/>
      <c r="C18" s="14"/>
      <c r="D18" s="22"/>
      <c r="E18" s="23"/>
      <c r="F18" s="40"/>
      <c r="G18" s="17" t="str">
        <f t="shared" si="0"/>
        <v/>
      </c>
      <c r="H18" s="41"/>
    </row>
    <row r="19" spans="2:8" x14ac:dyDescent="0.6">
      <c r="B19" s="50"/>
      <c r="C19" s="14"/>
      <c r="D19" s="22"/>
      <c r="E19" s="23"/>
      <c r="F19" s="43"/>
      <c r="G19" s="17" t="str">
        <f t="shared" si="0"/>
        <v/>
      </c>
      <c r="H19" s="41"/>
    </row>
    <row r="20" spans="2:8" x14ac:dyDescent="0.6">
      <c r="B20" s="50"/>
      <c r="C20" s="1"/>
      <c r="D20" s="22"/>
      <c r="E20" s="23"/>
      <c r="F20" s="45"/>
      <c r="G20" s="17" t="str">
        <f t="shared" si="0"/>
        <v/>
      </c>
    </row>
    <row r="21" spans="2:8" x14ac:dyDescent="0.6">
      <c r="B21" s="50"/>
      <c r="C21" s="14"/>
      <c r="D21" s="22"/>
      <c r="E21" s="23"/>
      <c r="F21" s="45"/>
      <c r="G21" s="17" t="str">
        <f t="shared" si="0"/>
        <v/>
      </c>
    </row>
    <row r="22" spans="2:8" x14ac:dyDescent="0.6">
      <c r="B22" s="50"/>
      <c r="C22" s="14"/>
      <c r="D22" s="22"/>
      <c r="E22" s="23"/>
      <c r="F22" s="38"/>
      <c r="G22" s="17" t="str">
        <f t="shared" si="0"/>
        <v/>
      </c>
    </row>
    <row r="23" spans="2:8" x14ac:dyDescent="0.6">
      <c r="B23" s="50"/>
      <c r="C23" s="14"/>
      <c r="D23" s="22"/>
      <c r="E23" s="23"/>
      <c r="F23" s="45"/>
      <c r="G23" s="17" t="str">
        <f t="shared" si="0"/>
        <v/>
      </c>
    </row>
    <row r="24" spans="2:8" x14ac:dyDescent="0.6">
      <c r="B24" s="77"/>
      <c r="C24" s="14"/>
      <c r="D24" s="22"/>
      <c r="E24" s="23"/>
      <c r="F24" s="43"/>
      <c r="G24" s="17" t="str">
        <f t="shared" si="0"/>
        <v/>
      </c>
    </row>
    <row r="25" spans="2:8" x14ac:dyDescent="0.6">
      <c r="B25" s="50"/>
      <c r="C25" s="14"/>
      <c r="D25" s="22"/>
      <c r="E25" s="23"/>
      <c r="F25" s="45"/>
      <c r="G25" s="17" t="str">
        <f t="shared" si="0"/>
        <v/>
      </c>
    </row>
    <row r="26" spans="2:8" x14ac:dyDescent="0.6">
      <c r="B26" s="50"/>
      <c r="C26" s="14"/>
      <c r="D26" s="22"/>
      <c r="E26" s="23"/>
      <c r="F26" s="38"/>
      <c r="G26" s="17" t="str">
        <f t="shared" si="0"/>
        <v/>
      </c>
      <c r="H26" s="42"/>
    </row>
    <row r="27" spans="2:8" x14ac:dyDescent="0.6">
      <c r="B27" s="50"/>
      <c r="C27" s="14"/>
      <c r="D27" s="15"/>
      <c r="E27" s="26"/>
      <c r="F27" s="27"/>
      <c r="G27" s="17" t="str">
        <f t="shared" si="0"/>
        <v/>
      </c>
      <c r="H27" s="18"/>
    </row>
    <row r="28" spans="2:8" s="36" customFormat="1" x14ac:dyDescent="0.6">
      <c r="B28" s="50"/>
      <c r="C28" s="14"/>
      <c r="D28" s="22"/>
      <c r="E28" s="26"/>
      <c r="F28" s="27"/>
      <c r="G28" s="17" t="str">
        <f t="shared" si="0"/>
        <v/>
      </c>
      <c r="H28" s="18"/>
    </row>
    <row r="29" spans="2:8" x14ac:dyDescent="0.6">
      <c r="B29" s="50"/>
      <c r="C29" s="14"/>
      <c r="D29" s="22"/>
      <c r="E29" s="23"/>
      <c r="F29" s="38"/>
      <c r="G29" s="17" t="str">
        <f t="shared" si="0"/>
        <v/>
      </c>
      <c r="H29" s="42"/>
    </row>
    <row r="30" spans="2:8" x14ac:dyDescent="0.6">
      <c r="B30" s="50"/>
      <c r="C30" s="14"/>
      <c r="D30" s="22"/>
      <c r="E30" s="23"/>
      <c r="F30" s="38"/>
      <c r="G30" s="17" t="str">
        <f t="shared" si="0"/>
        <v/>
      </c>
      <c r="H30" s="42"/>
    </row>
    <row r="31" spans="2:8" x14ac:dyDescent="0.6">
      <c r="B31" s="50"/>
      <c r="C31" s="14"/>
      <c r="D31" s="22"/>
      <c r="E31" s="23"/>
      <c r="F31" s="47"/>
      <c r="G31" s="17" t="str">
        <f t="shared" si="0"/>
        <v/>
      </c>
      <c r="H31" s="41"/>
    </row>
    <row r="32" spans="2:8" x14ac:dyDescent="0.6">
      <c r="B32" s="50"/>
      <c r="C32" s="14"/>
      <c r="D32" s="22"/>
      <c r="E32" s="23"/>
      <c r="F32" s="47"/>
      <c r="G32" s="17" t="str">
        <f t="shared" si="0"/>
        <v/>
      </c>
      <c r="H32" s="41"/>
    </row>
    <row r="33" spans="2:8" x14ac:dyDescent="0.6">
      <c r="B33" s="50"/>
      <c r="C33" s="14"/>
      <c r="D33" s="22"/>
      <c r="E33" s="23"/>
      <c r="F33" s="43"/>
      <c r="G33" s="17" t="str">
        <f t="shared" si="0"/>
        <v/>
      </c>
      <c r="H33" s="41"/>
    </row>
    <row r="34" spans="2:8" x14ac:dyDescent="0.6">
      <c r="B34" s="50"/>
      <c r="C34" s="14"/>
      <c r="D34" s="22"/>
      <c r="E34" s="23"/>
      <c r="F34" s="43"/>
      <c r="G34" s="17" t="str">
        <f t="shared" si="0"/>
        <v/>
      </c>
      <c r="H34" s="41"/>
    </row>
    <row r="35" spans="2:8" x14ac:dyDescent="0.6">
      <c r="B35" s="50"/>
      <c r="C35" s="14"/>
      <c r="D35" s="22"/>
      <c r="E35" s="22"/>
      <c r="F35" s="40"/>
      <c r="G35" s="17" t="str">
        <f t="shared" si="0"/>
        <v/>
      </c>
      <c r="H35" s="41"/>
    </row>
    <row r="36" spans="2:8" x14ac:dyDescent="0.6">
      <c r="B36" s="50"/>
      <c r="C36" s="14"/>
      <c r="D36" s="22"/>
      <c r="E36" s="22"/>
      <c r="F36" s="40"/>
      <c r="G36" s="17" t="str">
        <f t="shared" si="0"/>
        <v/>
      </c>
      <c r="H36" s="41"/>
    </row>
    <row r="37" spans="2:8" x14ac:dyDescent="0.6">
      <c r="B37" s="50"/>
      <c r="C37" s="14"/>
      <c r="D37" s="22"/>
      <c r="E37" s="22"/>
      <c r="F37" s="38"/>
      <c r="G37" s="17" t="str">
        <f t="shared" si="0"/>
        <v/>
      </c>
      <c r="H37" s="41"/>
    </row>
    <row r="38" spans="2:8" x14ac:dyDescent="0.6">
      <c r="B38" s="50"/>
      <c r="C38" s="14"/>
      <c r="D38" s="22"/>
      <c r="E38" s="22"/>
      <c r="F38" s="38"/>
      <c r="G38" s="17" t="str">
        <f t="shared" si="0"/>
        <v/>
      </c>
      <c r="H38" s="41"/>
    </row>
    <row r="39" spans="2:8" x14ac:dyDescent="0.6">
      <c r="B39" s="50"/>
      <c r="C39" s="14"/>
      <c r="D39" s="22"/>
      <c r="E39" s="22"/>
      <c r="F39" s="38"/>
      <c r="G39" s="17" t="str">
        <f t="shared" si="0"/>
        <v/>
      </c>
      <c r="H39" s="41"/>
    </row>
    <row r="40" spans="2:8" x14ac:dyDescent="0.6">
      <c r="B40" s="50"/>
      <c r="C40" s="14"/>
      <c r="D40" s="22"/>
      <c r="E40" s="22"/>
      <c r="F40" s="38"/>
      <c r="G40" s="17" t="str">
        <f t="shared" si="0"/>
        <v/>
      </c>
      <c r="H40" s="41"/>
    </row>
    <row r="41" spans="2:8" x14ac:dyDescent="0.6">
      <c r="B41" s="50"/>
      <c r="C41" s="14"/>
      <c r="D41" s="22"/>
      <c r="E41" s="22"/>
      <c r="F41" s="38"/>
      <c r="G41" s="17" t="str">
        <f t="shared" si="0"/>
        <v/>
      </c>
      <c r="H41" s="41"/>
    </row>
    <row r="42" spans="2:8" x14ac:dyDescent="0.6">
      <c r="B42" s="50"/>
      <c r="C42" s="14"/>
      <c r="D42" s="22"/>
      <c r="E42" s="22"/>
      <c r="F42" s="38"/>
      <c r="G42" s="17" t="str">
        <f t="shared" si="0"/>
        <v/>
      </c>
      <c r="H42" s="41"/>
    </row>
    <row r="43" spans="2:8" x14ac:dyDescent="0.6">
      <c r="B43" s="50"/>
      <c r="C43" s="14"/>
      <c r="D43" s="22"/>
      <c r="E43" s="22"/>
      <c r="F43" s="38"/>
      <c r="G43" s="17" t="str">
        <f t="shared" si="0"/>
        <v/>
      </c>
      <c r="H43" s="41"/>
    </row>
    <row r="44" spans="2:8" x14ac:dyDescent="0.6">
      <c r="B44" s="13"/>
      <c r="C44" s="14"/>
      <c r="D44" s="22"/>
      <c r="E44" s="22"/>
      <c r="F44" s="38"/>
      <c r="G44" s="17" t="str">
        <f t="shared" si="0"/>
        <v/>
      </c>
      <c r="H44" s="41"/>
    </row>
    <row r="45" spans="2:8" x14ac:dyDescent="0.6">
      <c r="B45" s="13"/>
      <c r="C45" s="14"/>
      <c r="D45" s="22"/>
      <c r="E45" s="22"/>
      <c r="F45" s="48"/>
      <c r="G45" s="17" t="str">
        <f t="shared" si="0"/>
        <v/>
      </c>
      <c r="H45" s="41"/>
    </row>
    <row r="46" spans="2:8" x14ac:dyDescent="0.6">
      <c r="B46" s="13"/>
      <c r="C46" s="14"/>
      <c r="D46" s="22"/>
      <c r="E46" s="22"/>
      <c r="F46" s="48"/>
      <c r="G46" s="17" t="str">
        <f t="shared" si="0"/>
        <v/>
      </c>
      <c r="H46" s="41"/>
    </row>
    <row r="47" spans="2:8" x14ac:dyDescent="0.6">
      <c r="B47" s="13"/>
      <c r="C47" s="14"/>
      <c r="D47" s="22"/>
      <c r="E47" s="22"/>
      <c r="F47" s="38"/>
      <c r="G47" s="17" t="str">
        <f t="shared" si="0"/>
        <v/>
      </c>
      <c r="H47" s="41"/>
    </row>
    <row r="48" spans="2:8" x14ac:dyDescent="0.6">
      <c r="B48" s="13"/>
      <c r="C48" s="14"/>
      <c r="D48" s="22"/>
      <c r="E48" s="22"/>
      <c r="F48" s="38"/>
      <c r="G48" s="17" t="str">
        <f t="shared" si="0"/>
        <v/>
      </c>
      <c r="H48" s="41"/>
    </row>
    <row r="49" spans="2:8" x14ac:dyDescent="0.6">
      <c r="B49" s="13"/>
      <c r="C49" s="14"/>
      <c r="D49" s="22"/>
      <c r="E49" s="22"/>
      <c r="F49" s="38"/>
      <c r="G49" s="17" t="str">
        <f t="shared" si="0"/>
        <v/>
      </c>
      <c r="H49" s="41"/>
    </row>
    <row r="50" spans="2:8" x14ac:dyDescent="0.6">
      <c r="B50" s="13"/>
      <c r="C50" s="14"/>
      <c r="D50" s="22"/>
      <c r="E50" s="22"/>
      <c r="F50" s="38"/>
      <c r="G50" s="17" t="str">
        <f t="shared" si="0"/>
        <v/>
      </c>
      <c r="H50" s="41"/>
    </row>
    <row r="51" spans="2:8" x14ac:dyDescent="0.6">
      <c r="B51" s="13"/>
      <c r="C51" s="14"/>
      <c r="D51" s="22"/>
      <c r="E51" s="22"/>
      <c r="F51" s="38"/>
      <c r="G51" s="17" t="str">
        <f t="shared" si="0"/>
        <v/>
      </c>
      <c r="H51" s="41"/>
    </row>
    <row r="52" spans="2:8" x14ac:dyDescent="0.6">
      <c r="B52" s="13"/>
      <c r="C52" s="14"/>
      <c r="D52" s="22"/>
      <c r="E52" s="22"/>
      <c r="F52" s="38"/>
      <c r="G52" s="17" t="str">
        <f t="shared" si="0"/>
        <v/>
      </c>
      <c r="H52" s="41"/>
    </row>
    <row r="53" spans="2:8" x14ac:dyDescent="0.6">
      <c r="B53" s="13"/>
      <c r="C53" s="14"/>
      <c r="D53" s="22"/>
      <c r="E53" s="22"/>
      <c r="F53" s="38"/>
      <c r="G53" s="17" t="str">
        <f t="shared" si="0"/>
        <v/>
      </c>
      <c r="H53" s="41"/>
    </row>
    <row r="54" spans="2:8" x14ac:dyDescent="0.6">
      <c r="B54" s="13"/>
      <c r="C54" s="14"/>
      <c r="D54" s="22"/>
      <c r="E54" s="22"/>
      <c r="F54" s="38"/>
      <c r="G54" s="17"/>
      <c r="H54" s="41"/>
    </row>
    <row r="55" spans="2:8" x14ac:dyDescent="0.6">
      <c r="B55" s="13"/>
      <c r="C55" s="14"/>
      <c r="D55" s="22"/>
      <c r="E55" s="22"/>
      <c r="F55" s="38"/>
      <c r="G55" s="17"/>
      <c r="H55" s="41"/>
    </row>
    <row r="56" spans="2:8" x14ac:dyDescent="0.6">
      <c r="B56" s="13"/>
      <c r="C56" s="14"/>
      <c r="D56" s="22"/>
      <c r="E56" s="22"/>
      <c r="F56" s="38"/>
      <c r="G56" s="17"/>
      <c r="H56" s="41"/>
    </row>
    <row r="57" spans="2:8" x14ac:dyDescent="0.6">
      <c r="B57" s="13"/>
      <c r="C57" s="14"/>
      <c r="D57" s="22"/>
      <c r="E57" s="22"/>
      <c r="F57" s="38"/>
      <c r="G57" s="17"/>
      <c r="H57" s="41"/>
    </row>
    <row r="58" spans="2:8" x14ac:dyDescent="0.6">
      <c r="B58" s="13"/>
      <c r="C58" s="14"/>
      <c r="D58" s="22"/>
      <c r="E58" s="22"/>
      <c r="F58" s="38"/>
      <c r="G58" s="17"/>
      <c r="H58" s="41"/>
    </row>
    <row r="59" spans="2:8" x14ac:dyDescent="0.6">
      <c r="B59" s="13"/>
      <c r="C59" s="14"/>
      <c r="D59" s="22"/>
      <c r="E59" s="22"/>
      <c r="F59" s="38"/>
      <c r="G59" s="17"/>
      <c r="H59" s="41"/>
    </row>
    <row r="60" spans="2:8" x14ac:dyDescent="0.6">
      <c r="B60" s="13"/>
      <c r="C60" s="14"/>
      <c r="D60" s="22"/>
      <c r="E60" s="22"/>
      <c r="F60" s="38"/>
      <c r="G60" s="17"/>
      <c r="H60" s="41"/>
    </row>
    <row r="61" spans="2:8" x14ac:dyDescent="0.6">
      <c r="B61" s="13"/>
      <c r="C61" s="14"/>
      <c r="D61" s="22"/>
      <c r="E61" s="22"/>
      <c r="F61" s="38"/>
      <c r="G61" s="17"/>
      <c r="H61" s="41"/>
    </row>
    <row r="62" spans="2:8" x14ac:dyDescent="0.6">
      <c r="B62" s="13"/>
      <c r="C62" s="14"/>
      <c r="D62" s="22"/>
      <c r="E62" s="22"/>
      <c r="F62" s="38"/>
      <c r="G62" s="17"/>
      <c r="H62" s="41"/>
    </row>
    <row r="63" spans="2:8" x14ac:dyDescent="0.6">
      <c r="B63" s="13"/>
      <c r="C63" s="14"/>
      <c r="D63" s="22"/>
      <c r="E63" s="22"/>
      <c r="F63" s="38"/>
      <c r="G63" s="17"/>
      <c r="H63" s="41"/>
    </row>
    <row r="64" spans="2:8" x14ac:dyDescent="0.6">
      <c r="B64" s="13"/>
      <c r="C64" s="14"/>
      <c r="D64" s="22"/>
      <c r="E64" s="22"/>
      <c r="F64" s="38"/>
      <c r="G64" s="17"/>
      <c r="H64" s="41"/>
    </row>
    <row r="65" spans="2:8" x14ac:dyDescent="0.6">
      <c r="B65" s="13"/>
      <c r="C65" s="14"/>
      <c r="D65" s="22"/>
      <c r="E65" s="22"/>
      <c r="F65" s="38"/>
      <c r="G65" s="17"/>
      <c r="H65" s="41"/>
    </row>
    <row r="66" spans="2:8" x14ac:dyDescent="0.6">
      <c r="B66" s="13"/>
      <c r="C66" s="14"/>
      <c r="D66" s="22"/>
      <c r="E66" s="22"/>
      <c r="F66" s="38"/>
      <c r="G66" s="17"/>
      <c r="H66" s="41"/>
    </row>
    <row r="67" spans="2:8" x14ac:dyDescent="0.6">
      <c r="B67" s="13"/>
      <c r="C67" s="14"/>
      <c r="D67" s="37"/>
      <c r="E67" s="22"/>
      <c r="F67" s="38"/>
      <c r="G67" s="17" t="str">
        <f t="shared" ref="G67:G77" si="1">IF(D67="","",E67*F67)</f>
        <v/>
      </c>
      <c r="H67" s="41"/>
    </row>
    <row r="68" spans="2:8" x14ac:dyDescent="0.6">
      <c r="B68" s="13"/>
      <c r="C68" s="14"/>
      <c r="D68" s="22"/>
      <c r="E68" s="37"/>
      <c r="F68" s="38"/>
      <c r="G68" s="17" t="str">
        <f t="shared" si="1"/>
        <v/>
      </c>
    </row>
    <row r="69" spans="2:8" x14ac:dyDescent="0.6">
      <c r="B69" s="13"/>
      <c r="C69" s="14"/>
      <c r="D69" s="37"/>
      <c r="E69" s="22"/>
      <c r="F69" s="38"/>
      <c r="G69" s="17" t="str">
        <f t="shared" si="1"/>
        <v/>
      </c>
      <c r="H69" s="41"/>
    </row>
    <row r="70" spans="2:8" x14ac:dyDescent="0.6">
      <c r="B70" s="13"/>
      <c r="C70" s="14"/>
      <c r="D70" s="37"/>
      <c r="E70" s="37"/>
      <c r="F70" s="38"/>
      <c r="G70" s="17" t="str">
        <f t="shared" si="1"/>
        <v/>
      </c>
      <c r="H70" s="49"/>
    </row>
    <row r="71" spans="2:8" ht="12.75" customHeight="1" x14ac:dyDescent="0.6">
      <c r="B71" s="13"/>
      <c r="C71" s="14"/>
      <c r="D71" s="22"/>
      <c r="E71" s="37"/>
      <c r="F71" s="38"/>
      <c r="G71" s="17" t="str">
        <f t="shared" si="1"/>
        <v/>
      </c>
    </row>
    <row r="72" spans="2:8" x14ac:dyDescent="0.6">
      <c r="B72" s="13"/>
      <c r="C72" s="14"/>
      <c r="D72" s="22"/>
      <c r="E72" s="22"/>
      <c r="F72" s="38"/>
      <c r="G72" s="17" t="str">
        <f t="shared" si="1"/>
        <v/>
      </c>
      <c r="H72" s="41"/>
    </row>
    <row r="73" spans="2:8" x14ac:dyDescent="0.6">
      <c r="B73" s="13"/>
      <c r="C73" s="14"/>
      <c r="D73" s="22"/>
      <c r="E73" s="22"/>
      <c r="F73" s="38"/>
      <c r="G73" s="17" t="str">
        <f t="shared" si="1"/>
        <v/>
      </c>
      <c r="H73" s="41"/>
    </row>
    <row r="74" spans="2:8" x14ac:dyDescent="0.6">
      <c r="B74" s="13"/>
      <c r="C74" s="14"/>
      <c r="D74" s="22"/>
      <c r="E74" s="22"/>
      <c r="F74" s="38"/>
      <c r="G74" s="17" t="str">
        <f t="shared" si="1"/>
        <v/>
      </c>
      <c r="H74" s="41"/>
    </row>
    <row r="75" spans="2:8" x14ac:dyDescent="0.6">
      <c r="B75" s="13"/>
      <c r="C75" s="14"/>
      <c r="D75" s="22"/>
      <c r="E75" s="22"/>
      <c r="F75" s="38"/>
      <c r="G75" s="17" t="str">
        <f t="shared" si="1"/>
        <v/>
      </c>
      <c r="H75" s="41"/>
    </row>
    <row r="76" spans="2:8" x14ac:dyDescent="0.6">
      <c r="B76" s="13"/>
      <c r="C76" s="14"/>
      <c r="D76" s="22"/>
      <c r="E76" s="22"/>
      <c r="F76" s="38"/>
      <c r="G76" s="17" t="str">
        <f t="shared" si="1"/>
        <v/>
      </c>
      <c r="H76" s="41"/>
    </row>
    <row r="77" spans="2:8" ht="12.75" customHeight="1" x14ac:dyDescent="0.6">
      <c r="B77" s="13"/>
      <c r="C77" s="14"/>
      <c r="D77" s="22"/>
      <c r="E77" s="22"/>
      <c r="F77" s="38"/>
      <c r="G77" s="17" t="str">
        <f t="shared" si="1"/>
        <v/>
      </c>
      <c r="H77" s="41"/>
    </row>
    <row r="78" spans="2:8" s="28" customFormat="1" ht="24.75" customHeight="1" x14ac:dyDescent="0.6">
      <c r="B78" s="177" t="str">
        <f>$B$10</f>
        <v>C13.12</v>
      </c>
      <c r="C78" s="30" t="s">
        <v>173</v>
      </c>
      <c r="D78" s="31"/>
      <c r="E78" s="32"/>
      <c r="F78" s="31"/>
      <c r="G78" s="33">
        <f>SUM(G9:G77)</f>
        <v>0</v>
      </c>
      <c r="H78" s="34"/>
    </row>
  </sheetData>
  <mergeCells count="4">
    <mergeCell ref="E1:G1"/>
    <mergeCell ref="B5:F7"/>
    <mergeCell ref="G4:G7"/>
    <mergeCell ref="B4:F4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ZNT 4198/17T Standard Quotation Document Ver. 2019-09-02&amp;R&amp;"Arial,Bold"_____________________
C&amp;P   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38"/>
  <dimension ref="B1:H77"/>
  <sheetViews>
    <sheetView view="pageBreakPreview" topLeftCell="A27" zoomScaleNormal="125" zoomScaleSheetLayoutView="100" zoomScalePageLayoutView="125" workbookViewId="0">
      <selection activeCell="E3" sqref="E1:E1048576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8" x14ac:dyDescent="0.6">
      <c r="B1" s="402" t="str">
        <f>Client1</f>
        <v>Province of KwaZulu-Natal</v>
      </c>
      <c r="C1" s="402"/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374" t="str">
        <f>Client2</f>
        <v>Department of Transport</v>
      </c>
      <c r="C2" s="374"/>
    </row>
    <row r="3" spans="2:8" x14ac:dyDescent="0.6">
      <c r="B3" s="82"/>
      <c r="C3" s="82"/>
      <c r="D3" s="83"/>
      <c r="E3" s="83"/>
      <c r="F3" s="84"/>
      <c r="G3" s="102"/>
    </row>
    <row r="4" spans="2:8" ht="12.75" customHeight="1" x14ac:dyDescent="0.6">
      <c r="B4" s="403" t="s">
        <v>8</v>
      </c>
      <c r="C4" s="404"/>
      <c r="D4" s="404"/>
      <c r="E4" s="404"/>
      <c r="F4" s="404"/>
      <c r="G4" s="373" t="str">
        <f>"CHAPTER "&amp;B10</f>
        <v>CHAPTER C13.13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8" ht="12.75" customHeight="1" x14ac:dyDescent="0.6">
      <c r="B6" s="369"/>
      <c r="C6" s="370"/>
      <c r="D6" s="370"/>
      <c r="E6" s="370"/>
      <c r="F6" s="370"/>
      <c r="G6" s="374"/>
      <c r="H6" s="8"/>
    </row>
    <row r="7" spans="2:8" ht="7.5" customHeight="1" x14ac:dyDescent="0.6">
      <c r="B7" s="371"/>
      <c r="C7" s="372"/>
      <c r="D7" s="372"/>
      <c r="E7" s="372"/>
      <c r="F7" s="372"/>
      <c r="G7" s="375"/>
      <c r="H7" s="8"/>
    </row>
    <row r="8" spans="2:8" s="9" customFormat="1" ht="24.95" customHeight="1" x14ac:dyDescent="0.6">
      <c r="B8" s="99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157"/>
      <c r="C9" s="14"/>
      <c r="D9" s="15"/>
      <c r="E9" s="15"/>
      <c r="F9" s="16"/>
      <c r="G9" s="17" t="str">
        <f t="shared" ref="G9:G40" si="0">IF(D9="","",E9*F9)</f>
        <v/>
      </c>
      <c r="H9" s="18"/>
    </row>
    <row r="10" spans="2:8" ht="26" x14ac:dyDescent="0.6">
      <c r="B10" s="159" t="s">
        <v>4047</v>
      </c>
      <c r="C10" s="20" t="s">
        <v>4048</v>
      </c>
      <c r="D10" s="22"/>
      <c r="E10" s="22"/>
      <c r="F10" s="40"/>
      <c r="G10" s="17" t="str">
        <f t="shared" si="0"/>
        <v/>
      </c>
      <c r="H10" s="41"/>
    </row>
    <row r="11" spans="2:8" x14ac:dyDescent="0.6">
      <c r="B11" s="159"/>
      <c r="C11" s="14"/>
      <c r="D11" s="22"/>
      <c r="E11" s="22"/>
      <c r="F11" s="40"/>
      <c r="G11" s="17" t="str">
        <f t="shared" si="0"/>
        <v/>
      </c>
      <c r="H11" s="41"/>
    </row>
    <row r="12" spans="2:8" x14ac:dyDescent="0.6">
      <c r="B12" s="157" t="s">
        <v>4049</v>
      </c>
      <c r="C12" s="14" t="s">
        <v>4050</v>
      </c>
      <c r="D12" s="22"/>
      <c r="E12" s="22"/>
      <c r="F12" s="40"/>
      <c r="G12" s="17" t="str">
        <f t="shared" si="0"/>
        <v/>
      </c>
      <c r="H12" s="41"/>
    </row>
    <row r="13" spans="2:8" x14ac:dyDescent="0.6">
      <c r="B13" s="157"/>
      <c r="C13" s="14"/>
      <c r="D13" s="22"/>
      <c r="E13" s="22"/>
      <c r="F13" s="40"/>
      <c r="G13" s="17" t="str">
        <f t="shared" si="0"/>
        <v/>
      </c>
      <c r="H13" s="41"/>
    </row>
    <row r="14" spans="2:8" x14ac:dyDescent="0.6">
      <c r="B14" s="157" t="s">
        <v>4051</v>
      </c>
      <c r="C14" s="14" t="s">
        <v>4052</v>
      </c>
      <c r="D14" s="22" t="s">
        <v>28</v>
      </c>
      <c r="E14" s="23"/>
      <c r="F14" s="24"/>
      <c r="G14" s="17">
        <f t="shared" si="0"/>
        <v>0</v>
      </c>
      <c r="H14" s="42"/>
    </row>
    <row r="15" spans="2:8" x14ac:dyDescent="0.6">
      <c r="B15" s="157"/>
      <c r="C15" s="14"/>
      <c r="D15" s="22"/>
      <c r="E15" s="23"/>
      <c r="F15" s="24"/>
      <c r="G15" s="17" t="str">
        <f t="shared" si="0"/>
        <v/>
      </c>
      <c r="H15" s="42"/>
    </row>
    <row r="16" spans="2:8" x14ac:dyDescent="0.6">
      <c r="B16" s="157" t="s">
        <v>4053</v>
      </c>
      <c r="C16" s="14" t="s">
        <v>4054</v>
      </c>
      <c r="D16" s="22"/>
      <c r="E16" s="23"/>
      <c r="F16" s="24"/>
      <c r="G16" s="17" t="str">
        <f t="shared" si="0"/>
        <v/>
      </c>
      <c r="H16" s="42"/>
    </row>
    <row r="17" spans="2:8" x14ac:dyDescent="0.6">
      <c r="B17" s="157"/>
      <c r="C17" s="14"/>
      <c r="D17" s="22"/>
      <c r="E17" s="23"/>
      <c r="F17" s="24"/>
      <c r="G17" s="17" t="str">
        <f t="shared" si="0"/>
        <v/>
      </c>
      <c r="H17" s="42"/>
    </row>
    <row r="18" spans="2:8" x14ac:dyDescent="0.6">
      <c r="B18" s="157" t="s">
        <v>4055</v>
      </c>
      <c r="C18" s="14" t="s">
        <v>4056</v>
      </c>
      <c r="D18" s="22" t="s">
        <v>28</v>
      </c>
      <c r="E18" s="23"/>
      <c r="F18" s="40"/>
      <c r="G18" s="17">
        <f t="shared" si="0"/>
        <v>0</v>
      </c>
      <c r="H18" s="41"/>
    </row>
    <row r="19" spans="2:8" x14ac:dyDescent="0.6">
      <c r="B19" s="157"/>
      <c r="C19" s="14"/>
      <c r="D19" s="22"/>
      <c r="E19" s="23"/>
      <c r="F19" s="43"/>
      <c r="G19" s="17" t="str">
        <f t="shared" si="0"/>
        <v/>
      </c>
      <c r="H19" s="41"/>
    </row>
    <row r="20" spans="2:8" x14ac:dyDescent="0.6">
      <c r="B20" s="157" t="s">
        <v>4057</v>
      </c>
      <c r="C20" s="1" t="s">
        <v>4058</v>
      </c>
      <c r="D20" s="22" t="s">
        <v>28</v>
      </c>
      <c r="E20" s="23"/>
      <c r="F20" s="45"/>
      <c r="G20" s="17">
        <f t="shared" si="0"/>
        <v>0</v>
      </c>
    </row>
    <row r="21" spans="2:8" x14ac:dyDescent="0.6">
      <c r="B21" s="157"/>
      <c r="C21" s="14"/>
      <c r="D21" s="22"/>
      <c r="E21" s="23"/>
      <c r="F21" s="45"/>
      <c r="G21" s="17" t="str">
        <f t="shared" si="0"/>
        <v/>
      </c>
    </row>
    <row r="22" spans="2:8" x14ac:dyDescent="0.6">
      <c r="B22" s="157" t="s">
        <v>4059</v>
      </c>
      <c r="C22" s="14" t="s">
        <v>4060</v>
      </c>
      <c r="D22" s="22"/>
      <c r="E22" s="23"/>
      <c r="F22" s="38"/>
      <c r="G22" s="17" t="str">
        <f t="shared" si="0"/>
        <v/>
      </c>
    </row>
    <row r="23" spans="2:8" x14ac:dyDescent="0.6">
      <c r="B23" s="157"/>
      <c r="C23" s="14"/>
      <c r="D23" s="22"/>
      <c r="E23" s="23"/>
      <c r="F23" s="45"/>
      <c r="G23" s="17" t="str">
        <f t="shared" si="0"/>
        <v/>
      </c>
    </row>
    <row r="24" spans="2:8" x14ac:dyDescent="0.6">
      <c r="B24" s="157" t="s">
        <v>4061</v>
      </c>
      <c r="C24" s="14" t="s">
        <v>4062</v>
      </c>
      <c r="D24" s="22" t="s">
        <v>28</v>
      </c>
      <c r="E24" s="23"/>
      <c r="F24" s="43"/>
      <c r="G24" s="17">
        <f t="shared" si="0"/>
        <v>0</v>
      </c>
    </row>
    <row r="25" spans="2:8" x14ac:dyDescent="0.6">
      <c r="B25" s="157"/>
      <c r="C25" s="14"/>
      <c r="D25" s="22"/>
      <c r="E25" s="23"/>
      <c r="F25" s="45"/>
      <c r="G25" s="17" t="str">
        <f t="shared" si="0"/>
        <v/>
      </c>
    </row>
    <row r="26" spans="2:8" x14ac:dyDescent="0.6">
      <c r="B26" s="157" t="s">
        <v>4063</v>
      </c>
      <c r="C26" s="14" t="s">
        <v>4058</v>
      </c>
      <c r="D26" s="22" t="s">
        <v>28</v>
      </c>
      <c r="E26" s="23"/>
      <c r="F26" s="38"/>
      <c r="G26" s="17">
        <f t="shared" si="0"/>
        <v>0</v>
      </c>
      <c r="H26" s="42"/>
    </row>
    <row r="27" spans="2:8" x14ac:dyDescent="0.6">
      <c r="B27" s="157"/>
      <c r="C27" s="14"/>
      <c r="D27" s="15"/>
      <c r="E27" s="26"/>
      <c r="F27" s="27"/>
      <c r="G27" s="17" t="str">
        <f t="shared" si="0"/>
        <v/>
      </c>
      <c r="H27" s="18"/>
    </row>
    <row r="28" spans="2:8" s="36" customFormat="1" x14ac:dyDescent="0.6">
      <c r="B28" s="157" t="s">
        <v>4064</v>
      </c>
      <c r="C28" s="14" t="s">
        <v>4065</v>
      </c>
      <c r="D28" s="22"/>
      <c r="E28" s="26"/>
      <c r="F28" s="27"/>
      <c r="G28" s="17" t="str">
        <f t="shared" si="0"/>
        <v/>
      </c>
      <c r="H28" s="18"/>
    </row>
    <row r="29" spans="2:8" x14ac:dyDescent="0.6">
      <c r="B29" s="157"/>
      <c r="C29" s="14"/>
      <c r="D29" s="22"/>
      <c r="E29" s="23"/>
      <c r="F29" s="38"/>
      <c r="G29" s="17" t="str">
        <f t="shared" si="0"/>
        <v/>
      </c>
      <c r="H29" s="42"/>
    </row>
    <row r="30" spans="2:8" ht="26" x14ac:dyDescent="0.6">
      <c r="B30" s="157" t="s">
        <v>4066</v>
      </c>
      <c r="C30" s="14" t="s">
        <v>4067</v>
      </c>
      <c r="D30" s="22" t="s">
        <v>28</v>
      </c>
      <c r="E30" s="23"/>
      <c r="F30" s="38"/>
      <c r="G30" s="17">
        <f t="shared" si="0"/>
        <v>0</v>
      </c>
      <c r="H30" s="42"/>
    </row>
    <row r="31" spans="2:8" x14ac:dyDescent="0.6">
      <c r="B31" s="157"/>
      <c r="C31" s="14"/>
      <c r="D31" s="22"/>
      <c r="E31" s="23"/>
      <c r="F31" s="47"/>
      <c r="G31" s="17" t="str">
        <f t="shared" si="0"/>
        <v/>
      </c>
      <c r="H31" s="41"/>
    </row>
    <row r="32" spans="2:8" x14ac:dyDescent="0.6">
      <c r="B32" s="157" t="s">
        <v>4068</v>
      </c>
      <c r="C32" s="14" t="s">
        <v>4058</v>
      </c>
      <c r="D32" s="22" t="s">
        <v>28</v>
      </c>
      <c r="E32" s="23"/>
      <c r="F32" s="47"/>
      <c r="G32" s="17">
        <f t="shared" si="0"/>
        <v>0</v>
      </c>
      <c r="H32" s="41"/>
    </row>
    <row r="33" spans="2:8" x14ac:dyDescent="0.6">
      <c r="B33" s="157"/>
      <c r="C33" s="14"/>
      <c r="D33" s="22"/>
      <c r="E33" s="23"/>
      <c r="F33" s="43"/>
      <c r="G33" s="17" t="str">
        <f t="shared" si="0"/>
        <v/>
      </c>
      <c r="H33" s="41"/>
    </row>
    <row r="34" spans="2:8" x14ac:dyDescent="0.6">
      <c r="B34" s="157" t="s">
        <v>4069</v>
      </c>
      <c r="C34" s="14" t="s">
        <v>4070</v>
      </c>
      <c r="D34" s="22"/>
      <c r="E34" s="23"/>
      <c r="F34" s="43"/>
      <c r="G34" s="17" t="str">
        <f t="shared" si="0"/>
        <v/>
      </c>
      <c r="H34" s="41"/>
    </row>
    <row r="35" spans="2:8" x14ac:dyDescent="0.6">
      <c r="B35" s="157"/>
      <c r="C35" s="14"/>
      <c r="D35" s="22"/>
      <c r="E35" s="22"/>
      <c r="F35" s="40"/>
      <c r="G35" s="17" t="str">
        <f t="shared" si="0"/>
        <v/>
      </c>
      <c r="H35" s="41"/>
    </row>
    <row r="36" spans="2:8" ht="26" x14ac:dyDescent="0.6">
      <c r="B36" s="157" t="s">
        <v>4071</v>
      </c>
      <c r="C36" s="14" t="s">
        <v>4072</v>
      </c>
      <c r="D36" s="22" t="s">
        <v>28</v>
      </c>
      <c r="E36" s="22"/>
      <c r="F36" s="40"/>
      <c r="G36" s="17">
        <f t="shared" si="0"/>
        <v>0</v>
      </c>
      <c r="H36" s="41"/>
    </row>
    <row r="37" spans="2:8" x14ac:dyDescent="0.6">
      <c r="B37" s="157"/>
      <c r="C37" s="14"/>
      <c r="D37" s="22"/>
      <c r="E37" s="22"/>
      <c r="F37" s="38"/>
      <c r="G37" s="17" t="str">
        <f t="shared" si="0"/>
        <v/>
      </c>
      <c r="H37" s="41"/>
    </row>
    <row r="38" spans="2:8" x14ac:dyDescent="0.6">
      <c r="B38" s="157" t="s">
        <v>4073</v>
      </c>
      <c r="C38" s="14" t="s">
        <v>4058</v>
      </c>
      <c r="D38" s="22" t="s">
        <v>28</v>
      </c>
      <c r="E38" s="22"/>
      <c r="F38" s="38"/>
      <c r="G38" s="17">
        <f t="shared" si="0"/>
        <v>0</v>
      </c>
      <c r="H38" s="41"/>
    </row>
    <row r="39" spans="2:8" x14ac:dyDescent="0.6">
      <c r="B39" s="157"/>
      <c r="C39" s="14"/>
      <c r="D39" s="22"/>
      <c r="E39" s="22"/>
      <c r="F39" s="38"/>
      <c r="G39" s="17" t="str">
        <f t="shared" si="0"/>
        <v/>
      </c>
      <c r="H39" s="41"/>
    </row>
    <row r="40" spans="2:8" ht="26" x14ac:dyDescent="0.6">
      <c r="B40" s="157" t="s">
        <v>4074</v>
      </c>
      <c r="C40" s="14" t="s">
        <v>4075</v>
      </c>
      <c r="D40" s="22"/>
      <c r="E40" s="22"/>
      <c r="F40" s="38"/>
      <c r="G40" s="17" t="str">
        <f t="shared" si="0"/>
        <v/>
      </c>
      <c r="H40" s="41"/>
    </row>
    <row r="41" spans="2:8" x14ac:dyDescent="0.6">
      <c r="B41" s="157"/>
      <c r="C41" s="14"/>
      <c r="D41" s="22"/>
      <c r="E41" s="22"/>
      <c r="F41" s="38"/>
      <c r="G41" s="17" t="str">
        <f t="shared" ref="G41:G72" si="1">IF(D41="","",E41*F41)</f>
        <v/>
      </c>
      <c r="H41" s="41"/>
    </row>
    <row r="42" spans="2:8" x14ac:dyDescent="0.6">
      <c r="B42" s="157" t="s">
        <v>4076</v>
      </c>
      <c r="C42" s="14" t="s">
        <v>4077</v>
      </c>
      <c r="D42" s="22" t="s">
        <v>90</v>
      </c>
      <c r="E42" s="22"/>
      <c r="F42" s="38"/>
      <c r="G42" s="17">
        <f t="shared" si="1"/>
        <v>0</v>
      </c>
      <c r="H42" s="41"/>
    </row>
    <row r="43" spans="2:8" x14ac:dyDescent="0.6">
      <c r="B43" s="157"/>
      <c r="C43" s="14"/>
      <c r="D43" s="22"/>
      <c r="E43" s="22"/>
      <c r="F43" s="38"/>
      <c r="G43" s="17" t="str">
        <f t="shared" si="1"/>
        <v/>
      </c>
      <c r="H43" s="41"/>
    </row>
    <row r="44" spans="2:8" x14ac:dyDescent="0.6">
      <c r="B44" s="157" t="s">
        <v>4078</v>
      </c>
      <c r="C44" s="14" t="s">
        <v>4079</v>
      </c>
      <c r="D44" s="22" t="s">
        <v>90</v>
      </c>
      <c r="E44" s="22"/>
      <c r="F44" s="38"/>
      <c r="G44" s="17">
        <f t="shared" si="1"/>
        <v>0</v>
      </c>
      <c r="H44" s="41"/>
    </row>
    <row r="45" spans="2:8" x14ac:dyDescent="0.6">
      <c r="B45" s="157"/>
      <c r="C45" s="14"/>
      <c r="D45" s="22"/>
      <c r="E45" s="22"/>
      <c r="F45" s="48"/>
      <c r="G45" s="17" t="str">
        <f t="shared" si="1"/>
        <v/>
      </c>
      <c r="H45" s="41"/>
    </row>
    <row r="46" spans="2:8" x14ac:dyDescent="0.6">
      <c r="B46" s="157" t="s">
        <v>4080</v>
      </c>
      <c r="C46" s="14" t="s">
        <v>4081</v>
      </c>
      <c r="D46" s="22" t="s">
        <v>90</v>
      </c>
      <c r="E46" s="22"/>
      <c r="F46" s="48"/>
      <c r="G46" s="17">
        <f t="shared" si="1"/>
        <v>0</v>
      </c>
      <c r="H46" s="41"/>
    </row>
    <row r="47" spans="2:8" x14ac:dyDescent="0.6">
      <c r="B47" s="157"/>
      <c r="C47" s="14"/>
      <c r="D47" s="22"/>
      <c r="E47" s="22"/>
      <c r="F47" s="38"/>
      <c r="G47" s="17" t="str">
        <f t="shared" si="1"/>
        <v/>
      </c>
      <c r="H47" s="41"/>
    </row>
    <row r="48" spans="2:8" x14ac:dyDescent="0.6">
      <c r="B48" s="157" t="s">
        <v>4082</v>
      </c>
      <c r="C48" s="14" t="s">
        <v>4083</v>
      </c>
      <c r="D48" s="22" t="s">
        <v>90</v>
      </c>
      <c r="E48" s="22"/>
      <c r="F48" s="38"/>
      <c r="G48" s="17">
        <f t="shared" si="1"/>
        <v>0</v>
      </c>
      <c r="H48" s="41"/>
    </row>
    <row r="49" spans="2:8" x14ac:dyDescent="0.6">
      <c r="B49" s="157"/>
      <c r="C49" s="14"/>
      <c r="D49" s="22"/>
      <c r="E49" s="22"/>
      <c r="F49" s="38"/>
      <c r="G49" s="17" t="str">
        <f t="shared" si="1"/>
        <v/>
      </c>
      <c r="H49" s="41"/>
    </row>
    <row r="50" spans="2:8" x14ac:dyDescent="0.6">
      <c r="B50" s="157" t="s">
        <v>4084</v>
      </c>
      <c r="C50" s="14" t="s">
        <v>4085</v>
      </c>
      <c r="D50" s="22"/>
      <c r="E50" s="22"/>
      <c r="F50" s="38"/>
      <c r="G50" s="17" t="str">
        <f t="shared" si="1"/>
        <v/>
      </c>
      <c r="H50" s="41"/>
    </row>
    <row r="51" spans="2:8" x14ac:dyDescent="0.6">
      <c r="B51" s="157"/>
      <c r="C51" s="14"/>
      <c r="D51" s="22"/>
      <c r="E51" s="22"/>
      <c r="F51" s="38"/>
      <c r="G51" s="17" t="str">
        <f t="shared" si="1"/>
        <v/>
      </c>
      <c r="H51" s="41"/>
    </row>
    <row r="52" spans="2:8" x14ac:dyDescent="0.6">
      <c r="B52" s="157" t="s">
        <v>4086</v>
      </c>
      <c r="C52" s="14" t="s">
        <v>4087</v>
      </c>
      <c r="D52" s="22" t="s">
        <v>90</v>
      </c>
      <c r="E52" s="22"/>
      <c r="F52" s="38"/>
      <c r="G52" s="17">
        <f t="shared" si="1"/>
        <v>0</v>
      </c>
      <c r="H52" s="41"/>
    </row>
    <row r="53" spans="2:8" x14ac:dyDescent="0.6">
      <c r="B53" s="157"/>
      <c r="C53" s="14"/>
      <c r="D53" s="22"/>
      <c r="E53" s="22"/>
      <c r="F53" s="38"/>
      <c r="G53" s="17" t="str">
        <f t="shared" si="1"/>
        <v/>
      </c>
      <c r="H53" s="41"/>
    </row>
    <row r="54" spans="2:8" x14ac:dyDescent="0.6">
      <c r="B54" s="157" t="s">
        <v>4088</v>
      </c>
      <c r="C54" s="14" t="s">
        <v>4058</v>
      </c>
      <c r="D54" s="22" t="s">
        <v>90</v>
      </c>
      <c r="E54" s="22"/>
      <c r="F54" s="38"/>
      <c r="G54" s="17">
        <f t="shared" si="1"/>
        <v>0</v>
      </c>
      <c r="H54" s="41"/>
    </row>
    <row r="55" spans="2:8" x14ac:dyDescent="0.6">
      <c r="B55" s="157"/>
      <c r="C55" s="14"/>
      <c r="D55" s="22"/>
      <c r="E55" s="37"/>
      <c r="F55" s="38"/>
      <c r="G55" s="17" t="str">
        <f t="shared" si="1"/>
        <v/>
      </c>
    </row>
    <row r="56" spans="2:8" x14ac:dyDescent="0.6">
      <c r="B56" s="157" t="s">
        <v>4089</v>
      </c>
      <c r="C56" s="14" t="s">
        <v>4090</v>
      </c>
      <c r="D56" s="37"/>
      <c r="E56" s="22"/>
      <c r="F56" s="38"/>
      <c r="G56" s="17" t="str">
        <f t="shared" si="1"/>
        <v/>
      </c>
      <c r="H56" s="41"/>
    </row>
    <row r="57" spans="2:8" x14ac:dyDescent="0.6">
      <c r="B57" s="157"/>
      <c r="C57" s="14"/>
      <c r="D57" s="37"/>
      <c r="E57" s="37"/>
      <c r="F57" s="38"/>
      <c r="G57" s="17" t="str">
        <f t="shared" si="1"/>
        <v/>
      </c>
      <c r="H57" s="49"/>
    </row>
    <row r="58" spans="2:8" ht="12.75" customHeight="1" x14ac:dyDescent="0.6">
      <c r="B58" s="157" t="s">
        <v>4091</v>
      </c>
      <c r="C58" s="14" t="s">
        <v>4092</v>
      </c>
      <c r="D58" s="22" t="s">
        <v>90</v>
      </c>
      <c r="E58" s="37"/>
      <c r="F58" s="38"/>
      <c r="G58" s="17">
        <f t="shared" si="1"/>
        <v>0</v>
      </c>
    </row>
    <row r="59" spans="2:8" x14ac:dyDescent="0.6">
      <c r="B59" s="157"/>
      <c r="C59" s="14"/>
      <c r="D59" s="22"/>
      <c r="E59" s="22"/>
      <c r="F59" s="38"/>
      <c r="G59" s="17" t="str">
        <f t="shared" si="1"/>
        <v/>
      </c>
      <c r="H59" s="41"/>
    </row>
    <row r="60" spans="2:8" x14ac:dyDescent="0.6">
      <c r="B60" s="157" t="s">
        <v>4093</v>
      </c>
      <c r="C60" s="14" t="s">
        <v>4094</v>
      </c>
      <c r="D60" s="22"/>
      <c r="E60" s="22"/>
      <c r="F60" s="38"/>
      <c r="G60" s="17" t="str">
        <f t="shared" si="1"/>
        <v/>
      </c>
      <c r="H60" s="41"/>
    </row>
    <row r="61" spans="2:8" x14ac:dyDescent="0.6">
      <c r="B61" s="157"/>
      <c r="C61" s="14"/>
      <c r="D61" s="22"/>
      <c r="E61" s="22"/>
      <c r="F61" s="38"/>
      <c r="G61" s="17" t="str">
        <f t="shared" si="1"/>
        <v/>
      </c>
      <c r="H61" s="41"/>
    </row>
    <row r="62" spans="2:8" x14ac:dyDescent="0.6">
      <c r="B62" s="157" t="s">
        <v>4095</v>
      </c>
      <c r="C62" s="14" t="s">
        <v>4096</v>
      </c>
      <c r="D62" s="22" t="s">
        <v>90</v>
      </c>
      <c r="E62" s="22"/>
      <c r="F62" s="38"/>
      <c r="G62" s="17">
        <f t="shared" si="1"/>
        <v>0</v>
      </c>
      <c r="H62" s="41"/>
    </row>
    <row r="63" spans="2:8" x14ac:dyDescent="0.6">
      <c r="B63" s="157"/>
      <c r="C63" s="14"/>
      <c r="D63" s="22"/>
      <c r="E63" s="22"/>
      <c r="F63" s="38"/>
      <c r="G63" s="17" t="str">
        <f t="shared" si="1"/>
        <v/>
      </c>
      <c r="H63" s="41"/>
    </row>
    <row r="64" spans="2:8" ht="12.75" customHeight="1" x14ac:dyDescent="0.6">
      <c r="B64" s="157" t="s">
        <v>4097</v>
      </c>
      <c r="C64" s="14" t="s">
        <v>4098</v>
      </c>
      <c r="D64" s="22"/>
      <c r="E64" s="22"/>
      <c r="F64" s="38"/>
      <c r="G64" s="17" t="str">
        <f t="shared" si="1"/>
        <v/>
      </c>
      <c r="H64" s="41"/>
    </row>
    <row r="65" spans="2:8" x14ac:dyDescent="0.6">
      <c r="B65" s="157"/>
      <c r="C65" s="14"/>
      <c r="D65" s="22"/>
      <c r="E65" s="22"/>
      <c r="F65" s="38"/>
      <c r="G65" s="17" t="str">
        <f t="shared" si="1"/>
        <v/>
      </c>
      <c r="H65" s="41"/>
    </row>
    <row r="66" spans="2:8" x14ac:dyDescent="0.6">
      <c r="B66" s="157" t="s">
        <v>4099</v>
      </c>
      <c r="C66" s="14" t="s">
        <v>4100</v>
      </c>
      <c r="D66" s="22" t="s">
        <v>90</v>
      </c>
      <c r="E66" s="22"/>
      <c r="F66" s="38"/>
      <c r="G66" s="17">
        <f t="shared" si="1"/>
        <v>0</v>
      </c>
      <c r="H66" s="41"/>
    </row>
    <row r="67" spans="2:8" x14ac:dyDescent="0.6">
      <c r="B67" s="157"/>
      <c r="C67" s="14"/>
      <c r="D67" s="22"/>
      <c r="E67" s="22"/>
      <c r="F67" s="38"/>
      <c r="G67" s="17" t="str">
        <f t="shared" si="1"/>
        <v/>
      </c>
      <c r="H67" s="41"/>
    </row>
    <row r="68" spans="2:8" x14ac:dyDescent="0.6">
      <c r="B68" s="157"/>
      <c r="C68" s="14"/>
      <c r="D68" s="22"/>
      <c r="E68" s="22"/>
      <c r="F68" s="38"/>
      <c r="G68" s="17" t="str">
        <f t="shared" si="1"/>
        <v/>
      </c>
      <c r="H68" s="41"/>
    </row>
    <row r="69" spans="2:8" x14ac:dyDescent="0.6">
      <c r="B69" s="157"/>
      <c r="C69" s="14"/>
      <c r="D69" s="22"/>
      <c r="E69" s="22"/>
      <c r="F69" s="38"/>
      <c r="G69" s="17" t="str">
        <f t="shared" si="1"/>
        <v/>
      </c>
      <c r="H69" s="41"/>
    </row>
    <row r="70" spans="2:8" x14ac:dyDescent="0.6">
      <c r="B70" s="157"/>
      <c r="C70" s="14"/>
      <c r="D70" s="22"/>
      <c r="E70" s="22"/>
      <c r="F70" s="38"/>
      <c r="G70" s="17" t="str">
        <f t="shared" si="1"/>
        <v/>
      </c>
      <c r="H70" s="41"/>
    </row>
    <row r="71" spans="2:8" x14ac:dyDescent="0.6">
      <c r="B71" s="157"/>
      <c r="C71" s="14"/>
      <c r="D71" s="22"/>
      <c r="E71" s="22"/>
      <c r="F71" s="38"/>
      <c r="G71" s="17" t="str">
        <f t="shared" si="1"/>
        <v/>
      </c>
      <c r="H71" s="41"/>
    </row>
    <row r="72" spans="2:8" x14ac:dyDescent="0.6">
      <c r="B72" s="157"/>
      <c r="C72" s="14"/>
      <c r="D72" s="22"/>
      <c r="E72" s="22"/>
      <c r="F72" s="38"/>
      <c r="G72" s="17" t="str">
        <f t="shared" si="1"/>
        <v/>
      </c>
      <c r="H72" s="41"/>
    </row>
    <row r="73" spans="2:8" x14ac:dyDescent="0.6">
      <c r="B73" s="157"/>
      <c r="C73" s="14"/>
      <c r="D73" s="22"/>
      <c r="E73" s="22"/>
      <c r="F73" s="38"/>
      <c r="G73" s="17" t="str">
        <f t="shared" ref="G73" si="2">IF(D73="","",E73*F73)</f>
        <v/>
      </c>
      <c r="H73" s="41"/>
    </row>
    <row r="74" spans="2:8" x14ac:dyDescent="0.6">
      <c r="B74" s="157"/>
      <c r="C74" s="14"/>
      <c r="D74" s="22"/>
      <c r="E74" s="22"/>
      <c r="F74" s="38"/>
      <c r="G74" s="17"/>
      <c r="H74" s="41"/>
    </row>
    <row r="75" spans="2:8" x14ac:dyDescent="0.6">
      <c r="B75" s="157"/>
      <c r="C75" s="14"/>
      <c r="D75" s="22"/>
      <c r="E75" s="22"/>
      <c r="F75" s="38"/>
      <c r="G75" s="17" t="str">
        <f>IF(D75="","",E75*F75)</f>
        <v/>
      </c>
      <c r="H75" s="41"/>
    </row>
    <row r="76" spans="2:8" x14ac:dyDescent="0.6">
      <c r="B76" s="157"/>
      <c r="C76" s="14"/>
      <c r="D76" s="22"/>
      <c r="E76" s="22"/>
      <c r="F76" s="38"/>
      <c r="G76" s="17" t="str">
        <f>IF(D76="","",E76*F76)</f>
        <v/>
      </c>
      <c r="H76" s="41"/>
    </row>
    <row r="77" spans="2:8" s="28" customFormat="1" ht="24.75" customHeight="1" x14ac:dyDescent="0.6">
      <c r="B77" s="177" t="str">
        <f>$B$10</f>
        <v>C13.13</v>
      </c>
      <c r="C77" s="30" t="s">
        <v>173</v>
      </c>
      <c r="D77" s="31"/>
      <c r="E77" s="32"/>
      <c r="F77" s="31"/>
      <c r="G77" s="33">
        <f>SUM(G9:G76)</f>
        <v>0</v>
      </c>
      <c r="H77" s="34"/>
    </row>
  </sheetData>
  <mergeCells count="6">
    <mergeCell ref="E1:G1"/>
    <mergeCell ref="B2:C2"/>
    <mergeCell ref="B1:C1"/>
    <mergeCell ref="B5:F7"/>
    <mergeCell ref="G4:G7"/>
    <mergeCell ref="B4:F4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ZNT 4198/17T Standard Quotation Document Ver. 2019-09-02&amp;R&amp;"Arial,Bold"_____________________
C&amp;P   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39"/>
  <dimension ref="B1:H79"/>
  <sheetViews>
    <sheetView view="pageBreakPreview" topLeftCell="A4" zoomScaleNormal="125" zoomScaleSheetLayoutView="100" zoomScalePageLayoutView="125" workbookViewId="0">
      <selection activeCell="E3" sqref="E1:E1048576"/>
    </sheetView>
  </sheetViews>
  <sheetFormatPr defaultColWidth="6.86328125" defaultRowHeight="13" x14ac:dyDescent="0.6"/>
  <cols>
    <col min="1" max="1" width="0.86328125" style="1" customWidth="1"/>
    <col min="2" max="2" width="11.54296875" style="56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8" x14ac:dyDescent="0.6">
      <c r="B1" s="402" t="str">
        <f>Client1</f>
        <v>Province of KwaZulu-Natal</v>
      </c>
      <c r="C1" s="402"/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374" t="str">
        <f>Client2</f>
        <v>Department of Transport</v>
      </c>
      <c r="C2" s="374"/>
    </row>
    <row r="3" spans="2:8" x14ac:dyDescent="0.6">
      <c r="B3" s="103"/>
      <c r="C3" s="82"/>
      <c r="D3" s="83"/>
      <c r="E3" s="83"/>
      <c r="F3" s="84"/>
      <c r="G3" s="102"/>
    </row>
    <row r="4" spans="2:8" ht="12.75" customHeight="1" x14ac:dyDescent="0.6">
      <c r="B4" s="403" t="s">
        <v>8</v>
      </c>
      <c r="C4" s="404"/>
      <c r="D4" s="404"/>
      <c r="E4" s="404"/>
      <c r="F4" s="404"/>
      <c r="G4" s="373" t="str">
        <f>"CHAPTER "&amp;B10</f>
        <v>CHAPTER C13.14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8" ht="12.75" customHeight="1" x14ac:dyDescent="0.6">
      <c r="B6" s="369"/>
      <c r="C6" s="370"/>
      <c r="D6" s="370"/>
      <c r="E6" s="370"/>
      <c r="F6" s="370"/>
      <c r="G6" s="374"/>
      <c r="H6" s="8"/>
    </row>
    <row r="7" spans="2:8" ht="7.5" customHeight="1" x14ac:dyDescent="0.6">
      <c r="B7" s="371"/>
      <c r="C7" s="372"/>
      <c r="D7" s="372"/>
      <c r="E7" s="372"/>
      <c r="F7" s="372"/>
      <c r="G7" s="375"/>
      <c r="H7" s="8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13"/>
      <c r="C9" s="14"/>
      <c r="D9" s="15"/>
      <c r="E9" s="15"/>
      <c r="F9" s="16"/>
      <c r="G9" s="25" t="str">
        <f t="shared" ref="G9:G14" si="0">IF(D9="","",E9*F9)</f>
        <v/>
      </c>
      <c r="H9" s="18"/>
    </row>
    <row r="10" spans="2:8" x14ac:dyDescent="0.6">
      <c r="B10" s="19" t="s">
        <v>4101</v>
      </c>
      <c r="C10" s="20" t="s">
        <v>4102</v>
      </c>
      <c r="D10" s="22"/>
      <c r="E10" s="22"/>
      <c r="F10" s="40"/>
      <c r="G10" s="25" t="str">
        <f t="shared" si="0"/>
        <v/>
      </c>
      <c r="H10" s="41"/>
    </row>
    <row r="11" spans="2:8" x14ac:dyDescent="0.6">
      <c r="B11" s="19"/>
      <c r="C11" s="14"/>
      <c r="D11" s="22"/>
      <c r="E11" s="22"/>
      <c r="F11" s="40"/>
      <c r="G11" s="25" t="str">
        <f t="shared" si="0"/>
        <v/>
      </c>
      <c r="H11" s="41"/>
    </row>
    <row r="12" spans="2:8" x14ac:dyDescent="0.6">
      <c r="B12" s="19"/>
      <c r="C12" s="14"/>
      <c r="D12" s="22"/>
      <c r="E12" s="22"/>
      <c r="F12" s="40"/>
      <c r="G12" s="25" t="str">
        <f t="shared" si="0"/>
        <v/>
      </c>
      <c r="H12" s="41"/>
    </row>
    <row r="13" spans="2:8" x14ac:dyDescent="0.6">
      <c r="B13" s="19"/>
      <c r="C13" s="14"/>
      <c r="D13" s="22"/>
      <c r="E13" s="22"/>
      <c r="F13" s="40"/>
      <c r="G13" s="25" t="str">
        <f t="shared" si="0"/>
        <v/>
      </c>
      <c r="H13" s="41"/>
    </row>
    <row r="14" spans="2:8" x14ac:dyDescent="0.6">
      <c r="B14" s="19"/>
      <c r="C14" s="14"/>
      <c r="D14" s="22"/>
      <c r="E14" s="23"/>
      <c r="F14" s="24"/>
      <c r="G14" s="25" t="str">
        <f t="shared" si="0"/>
        <v/>
      </c>
      <c r="H14" s="42"/>
    </row>
    <row r="15" spans="2:8" x14ac:dyDescent="0.6">
      <c r="B15" s="13"/>
      <c r="C15" s="14"/>
      <c r="D15" s="22"/>
      <c r="E15" s="23"/>
      <c r="F15" s="24"/>
      <c r="G15" s="25"/>
      <c r="H15" s="42"/>
    </row>
    <row r="16" spans="2:8" x14ac:dyDescent="0.6">
      <c r="B16" s="13"/>
      <c r="C16" s="14"/>
      <c r="D16" s="22"/>
      <c r="E16" s="23"/>
      <c r="F16" s="24"/>
      <c r="G16" s="25"/>
      <c r="H16" s="42"/>
    </row>
    <row r="17" spans="2:8" x14ac:dyDescent="0.6">
      <c r="B17" s="13"/>
      <c r="C17" s="14"/>
      <c r="D17" s="22"/>
      <c r="E17" s="23"/>
      <c r="F17" s="24"/>
      <c r="G17" s="25"/>
      <c r="H17" s="42"/>
    </row>
    <row r="18" spans="2:8" x14ac:dyDescent="0.6">
      <c r="B18" s="21"/>
      <c r="C18" s="14"/>
      <c r="D18" s="22"/>
      <c r="E18" s="23"/>
      <c r="F18" s="40"/>
      <c r="G18" s="25"/>
      <c r="H18" s="41"/>
    </row>
    <row r="19" spans="2:8" x14ac:dyDescent="0.6">
      <c r="B19" s="13"/>
      <c r="C19" s="14"/>
      <c r="D19" s="22"/>
      <c r="E19" s="23"/>
      <c r="F19" s="43"/>
      <c r="G19" s="25"/>
      <c r="H19" s="41"/>
    </row>
    <row r="20" spans="2:8" x14ac:dyDescent="0.6">
      <c r="B20" s="13"/>
      <c r="C20" s="1"/>
      <c r="D20" s="22"/>
      <c r="E20" s="23"/>
      <c r="F20" s="45"/>
      <c r="G20" s="25"/>
    </row>
    <row r="21" spans="2:8" x14ac:dyDescent="0.6">
      <c r="B21" s="13"/>
      <c r="C21" s="14"/>
      <c r="D21" s="22"/>
      <c r="E21" s="23"/>
      <c r="F21" s="45"/>
      <c r="G21" s="25"/>
    </row>
    <row r="22" spans="2:8" x14ac:dyDescent="0.6">
      <c r="B22" s="21"/>
      <c r="C22" s="14"/>
      <c r="D22" s="22"/>
      <c r="E22" s="23"/>
      <c r="F22" s="38"/>
      <c r="G22" s="25"/>
    </row>
    <row r="23" spans="2:8" x14ac:dyDescent="0.6">
      <c r="B23" s="13"/>
      <c r="C23" s="14"/>
      <c r="D23" s="22"/>
      <c r="E23" s="23"/>
      <c r="F23" s="45"/>
      <c r="G23" s="25"/>
    </row>
    <row r="24" spans="2:8" x14ac:dyDescent="0.6">
      <c r="B24" s="19"/>
      <c r="C24" s="14"/>
      <c r="D24" s="22"/>
      <c r="E24" s="23"/>
      <c r="F24" s="43"/>
      <c r="G24" s="25"/>
    </row>
    <row r="25" spans="2:8" x14ac:dyDescent="0.6">
      <c r="B25" s="13"/>
      <c r="C25" s="14"/>
      <c r="D25" s="22"/>
      <c r="E25" s="23"/>
      <c r="F25" s="45"/>
      <c r="G25" s="25"/>
    </row>
    <row r="26" spans="2:8" x14ac:dyDescent="0.6">
      <c r="B26" s="13"/>
      <c r="C26" s="14"/>
      <c r="D26" s="22"/>
      <c r="E26" s="23"/>
      <c r="F26" s="38"/>
      <c r="G26" s="25"/>
      <c r="H26" s="42"/>
    </row>
    <row r="27" spans="2:8" x14ac:dyDescent="0.6">
      <c r="B27" s="13"/>
      <c r="C27" s="14"/>
      <c r="D27" s="15"/>
      <c r="E27" s="26"/>
      <c r="F27" s="27"/>
      <c r="G27" s="25"/>
      <c r="H27" s="18"/>
    </row>
    <row r="28" spans="2:8" s="36" customFormat="1" x14ac:dyDescent="0.6">
      <c r="B28" s="21"/>
      <c r="C28" s="14"/>
      <c r="D28" s="22"/>
      <c r="E28" s="26"/>
      <c r="F28" s="27"/>
      <c r="G28" s="17"/>
      <c r="H28" s="18"/>
    </row>
    <row r="29" spans="2:8" x14ac:dyDescent="0.6">
      <c r="B29" s="13"/>
      <c r="C29" s="14"/>
      <c r="D29" s="22"/>
      <c r="E29" s="23"/>
      <c r="F29" s="38"/>
      <c r="G29" s="25"/>
      <c r="H29" s="42"/>
    </row>
    <row r="30" spans="2:8" x14ac:dyDescent="0.6">
      <c r="B30" s="13"/>
      <c r="C30" s="14"/>
      <c r="D30" s="22"/>
      <c r="E30" s="23"/>
      <c r="F30" s="38"/>
      <c r="G30" s="25"/>
      <c r="H30" s="42"/>
    </row>
    <row r="31" spans="2:8" x14ac:dyDescent="0.6">
      <c r="B31" s="21"/>
      <c r="C31" s="14"/>
      <c r="D31" s="22"/>
      <c r="E31" s="23"/>
      <c r="F31" s="47"/>
      <c r="G31" s="25"/>
      <c r="H31" s="41"/>
    </row>
    <row r="32" spans="2:8" x14ac:dyDescent="0.6">
      <c r="B32" s="21"/>
      <c r="C32" s="14"/>
      <c r="D32" s="22"/>
      <c r="E32" s="23"/>
      <c r="F32" s="47"/>
      <c r="G32" s="25"/>
      <c r="H32" s="41"/>
    </row>
    <row r="33" spans="2:8" x14ac:dyDescent="0.6">
      <c r="B33" s="21"/>
      <c r="C33" s="14"/>
      <c r="D33" s="22"/>
      <c r="E33" s="23"/>
      <c r="F33" s="43"/>
      <c r="G33" s="25"/>
      <c r="H33" s="41"/>
    </row>
    <row r="34" spans="2:8" x14ac:dyDescent="0.6">
      <c r="B34" s="21"/>
      <c r="C34" s="14"/>
      <c r="D34" s="22"/>
      <c r="E34" s="23"/>
      <c r="F34" s="43"/>
      <c r="G34" s="25"/>
      <c r="H34" s="41"/>
    </row>
    <row r="35" spans="2:8" x14ac:dyDescent="0.6">
      <c r="B35" s="13"/>
      <c r="C35" s="14"/>
      <c r="D35" s="22"/>
      <c r="E35" s="22"/>
      <c r="F35" s="40"/>
      <c r="G35" s="25"/>
      <c r="H35" s="41"/>
    </row>
    <row r="36" spans="2:8" x14ac:dyDescent="0.6">
      <c r="B36" s="13"/>
      <c r="C36" s="14"/>
      <c r="D36" s="22"/>
      <c r="E36" s="22"/>
      <c r="F36" s="40"/>
      <c r="G36" s="25"/>
      <c r="H36" s="41"/>
    </row>
    <row r="37" spans="2:8" x14ac:dyDescent="0.6">
      <c r="B37" s="13"/>
      <c r="C37" s="14"/>
      <c r="D37" s="22"/>
      <c r="E37" s="22"/>
      <c r="F37" s="38"/>
      <c r="G37" s="25"/>
      <c r="H37" s="41"/>
    </row>
    <row r="38" spans="2:8" x14ac:dyDescent="0.6">
      <c r="B38" s="21"/>
      <c r="C38" s="14"/>
      <c r="D38" s="22"/>
      <c r="E38" s="22"/>
      <c r="F38" s="38"/>
      <c r="G38" s="25"/>
      <c r="H38" s="41"/>
    </row>
    <row r="39" spans="2:8" x14ac:dyDescent="0.6">
      <c r="B39" s="21"/>
      <c r="C39" s="14"/>
      <c r="D39" s="22"/>
      <c r="E39" s="22"/>
      <c r="F39" s="38"/>
      <c r="G39" s="25"/>
      <c r="H39" s="41"/>
    </row>
    <row r="40" spans="2:8" x14ac:dyDescent="0.6">
      <c r="B40" s="21"/>
      <c r="C40" s="14"/>
      <c r="D40" s="22"/>
      <c r="E40" s="22"/>
      <c r="F40" s="38"/>
      <c r="G40" s="25"/>
      <c r="H40" s="41"/>
    </row>
    <row r="41" spans="2:8" x14ac:dyDescent="0.6">
      <c r="B41" s="13"/>
      <c r="C41" s="14"/>
      <c r="D41" s="22"/>
      <c r="E41" s="22"/>
      <c r="F41" s="38"/>
      <c r="G41" s="25"/>
      <c r="H41" s="41"/>
    </row>
    <row r="42" spans="2:8" x14ac:dyDescent="0.6">
      <c r="B42" s="13"/>
      <c r="C42" s="14"/>
      <c r="D42" s="22"/>
      <c r="E42" s="22"/>
      <c r="F42" s="38"/>
      <c r="G42" s="25"/>
      <c r="H42" s="41"/>
    </row>
    <row r="43" spans="2:8" x14ac:dyDescent="0.6">
      <c r="B43" s="13"/>
      <c r="C43" s="14"/>
      <c r="D43" s="22"/>
      <c r="E43" s="22"/>
      <c r="F43" s="38"/>
      <c r="G43" s="25"/>
      <c r="H43" s="41"/>
    </row>
    <row r="44" spans="2:8" x14ac:dyDescent="0.6">
      <c r="B44" s="13"/>
      <c r="C44" s="14"/>
      <c r="D44" s="22"/>
      <c r="E44" s="22"/>
      <c r="F44" s="38"/>
      <c r="G44" s="25"/>
      <c r="H44" s="41"/>
    </row>
    <row r="45" spans="2:8" x14ac:dyDescent="0.6">
      <c r="B45" s="13"/>
      <c r="C45" s="14"/>
      <c r="D45" s="22"/>
      <c r="E45" s="22"/>
      <c r="F45" s="48"/>
      <c r="G45" s="25"/>
      <c r="H45" s="41"/>
    </row>
    <row r="46" spans="2:8" x14ac:dyDescent="0.6">
      <c r="B46" s="13"/>
      <c r="C46" s="14"/>
      <c r="D46" s="22"/>
      <c r="E46" s="22"/>
      <c r="F46" s="48"/>
      <c r="G46" s="25"/>
      <c r="H46" s="41"/>
    </row>
    <row r="47" spans="2:8" x14ac:dyDescent="0.6">
      <c r="B47" s="13"/>
      <c r="C47" s="14"/>
      <c r="D47" s="22"/>
      <c r="E47" s="22"/>
      <c r="F47" s="48"/>
      <c r="G47" s="25"/>
      <c r="H47" s="41"/>
    </row>
    <row r="48" spans="2:8" x14ac:dyDescent="0.6">
      <c r="B48" s="13"/>
      <c r="C48" s="14"/>
      <c r="D48" s="22"/>
      <c r="E48" s="22"/>
      <c r="F48" s="48"/>
      <c r="G48" s="25"/>
      <c r="H48" s="41"/>
    </row>
    <row r="49" spans="2:8" x14ac:dyDescent="0.6">
      <c r="B49" s="13"/>
      <c r="C49" s="14"/>
      <c r="D49" s="22"/>
      <c r="E49" s="22"/>
      <c r="F49" s="48"/>
      <c r="G49" s="25"/>
      <c r="H49" s="41"/>
    </row>
    <row r="50" spans="2:8" x14ac:dyDescent="0.6">
      <c r="B50" s="13"/>
      <c r="C50" s="14"/>
      <c r="D50" s="22"/>
      <c r="E50" s="22"/>
      <c r="F50" s="48"/>
      <c r="G50" s="25"/>
      <c r="H50" s="41"/>
    </row>
    <row r="51" spans="2:8" x14ac:dyDescent="0.6">
      <c r="B51" s="13"/>
      <c r="C51" s="14"/>
      <c r="D51" s="22"/>
      <c r="E51" s="22"/>
      <c r="F51" s="48"/>
      <c r="G51" s="25"/>
      <c r="H51" s="41"/>
    </row>
    <row r="52" spans="2:8" x14ac:dyDescent="0.6">
      <c r="B52" s="13"/>
      <c r="C52" s="14"/>
      <c r="D52" s="22"/>
      <c r="E52" s="22"/>
      <c r="F52" s="48"/>
      <c r="G52" s="25"/>
      <c r="H52" s="41"/>
    </row>
    <row r="53" spans="2:8" x14ac:dyDescent="0.6">
      <c r="B53" s="13"/>
      <c r="C53" s="14"/>
      <c r="D53" s="22"/>
      <c r="E53" s="22"/>
      <c r="F53" s="48"/>
      <c r="G53" s="25"/>
      <c r="H53" s="41"/>
    </row>
    <row r="54" spans="2:8" x14ac:dyDescent="0.6">
      <c r="B54" s="13"/>
      <c r="C54" s="14"/>
      <c r="D54" s="22"/>
      <c r="E54" s="22"/>
      <c r="F54" s="48"/>
      <c r="G54" s="25"/>
      <c r="H54" s="41"/>
    </row>
    <row r="55" spans="2:8" x14ac:dyDescent="0.6">
      <c r="B55" s="13"/>
      <c r="C55" s="14"/>
      <c r="D55" s="22"/>
      <c r="E55" s="22"/>
      <c r="F55" s="48"/>
      <c r="G55" s="25"/>
      <c r="H55" s="41"/>
    </row>
    <row r="56" spans="2:8" x14ac:dyDescent="0.6">
      <c r="B56" s="13"/>
      <c r="C56" s="14"/>
      <c r="D56" s="22"/>
      <c r="E56" s="22"/>
      <c r="F56" s="48"/>
      <c r="G56" s="25"/>
      <c r="H56" s="41"/>
    </row>
    <row r="57" spans="2:8" x14ac:dyDescent="0.6">
      <c r="B57" s="13"/>
      <c r="C57" s="14"/>
      <c r="D57" s="22"/>
      <c r="E57" s="22"/>
      <c r="F57" s="48"/>
      <c r="G57" s="25"/>
      <c r="H57" s="41"/>
    </row>
    <row r="58" spans="2:8" x14ac:dyDescent="0.6">
      <c r="B58" s="13"/>
      <c r="C58" s="14"/>
      <c r="D58" s="22"/>
      <c r="E58" s="22"/>
      <c r="F58" s="48"/>
      <c r="G58" s="25"/>
      <c r="H58" s="41"/>
    </row>
    <row r="59" spans="2:8" x14ac:dyDescent="0.6">
      <c r="B59" s="13"/>
      <c r="C59" s="14"/>
      <c r="D59" s="22"/>
      <c r="E59" s="22"/>
      <c r="F59" s="48"/>
      <c r="G59" s="25"/>
      <c r="H59" s="41"/>
    </row>
    <row r="60" spans="2:8" x14ac:dyDescent="0.6">
      <c r="B60" s="13"/>
      <c r="C60" s="14"/>
      <c r="D60" s="22"/>
      <c r="E60" s="22"/>
      <c r="F60" s="48"/>
      <c r="G60" s="25"/>
      <c r="H60" s="41"/>
    </row>
    <row r="61" spans="2:8" x14ac:dyDescent="0.6">
      <c r="B61" s="13"/>
      <c r="C61" s="14"/>
      <c r="D61" s="22"/>
      <c r="E61" s="22"/>
      <c r="F61" s="48"/>
      <c r="G61" s="25"/>
      <c r="H61" s="41"/>
    </row>
    <row r="62" spans="2:8" x14ac:dyDescent="0.6">
      <c r="B62" s="13"/>
      <c r="C62" s="14"/>
      <c r="D62" s="22"/>
      <c r="E62" s="22"/>
      <c r="F62" s="48"/>
      <c r="G62" s="25"/>
      <c r="H62" s="41"/>
    </row>
    <row r="63" spans="2:8" x14ac:dyDescent="0.6">
      <c r="B63" s="13"/>
      <c r="C63" s="14"/>
      <c r="D63" s="22"/>
      <c r="E63" s="22"/>
      <c r="F63" s="48"/>
      <c r="G63" s="25"/>
      <c r="H63" s="41"/>
    </row>
    <row r="64" spans="2:8" x14ac:dyDescent="0.6">
      <c r="B64" s="13"/>
      <c r="C64" s="14"/>
      <c r="D64" s="22"/>
      <c r="E64" s="22"/>
      <c r="F64" s="38"/>
      <c r="G64" s="25"/>
      <c r="H64" s="41"/>
    </row>
    <row r="65" spans="2:8" x14ac:dyDescent="0.6">
      <c r="B65" s="13"/>
      <c r="C65" s="14"/>
      <c r="D65" s="22"/>
      <c r="E65" s="22"/>
      <c r="F65" s="38"/>
      <c r="G65" s="25"/>
      <c r="H65" s="41"/>
    </row>
    <row r="66" spans="2:8" x14ac:dyDescent="0.6">
      <c r="B66" s="13"/>
      <c r="C66" s="14"/>
      <c r="D66" s="22"/>
      <c r="E66" s="22"/>
      <c r="F66" s="38"/>
      <c r="G66" s="25"/>
      <c r="H66" s="41"/>
    </row>
    <row r="67" spans="2:8" x14ac:dyDescent="0.6">
      <c r="B67" s="13"/>
      <c r="C67" s="14"/>
      <c r="D67" s="22"/>
      <c r="E67" s="22"/>
      <c r="F67" s="38"/>
      <c r="G67" s="25"/>
      <c r="H67" s="41"/>
    </row>
    <row r="68" spans="2:8" x14ac:dyDescent="0.6">
      <c r="B68" s="13"/>
      <c r="C68" s="14"/>
      <c r="D68" s="22"/>
      <c r="E68" s="22"/>
      <c r="F68" s="38"/>
      <c r="G68" s="25"/>
      <c r="H68" s="41"/>
    </row>
    <row r="69" spans="2:8" x14ac:dyDescent="0.6">
      <c r="B69" s="13"/>
      <c r="C69" s="14"/>
      <c r="D69" s="22"/>
      <c r="E69" s="22"/>
      <c r="F69" s="38"/>
      <c r="G69" s="25"/>
      <c r="H69" s="41"/>
    </row>
    <row r="70" spans="2:8" x14ac:dyDescent="0.6">
      <c r="B70" s="13"/>
      <c r="C70" s="14"/>
      <c r="D70" s="22"/>
      <c r="E70" s="22"/>
      <c r="F70" s="38"/>
      <c r="G70" s="25"/>
      <c r="H70" s="41"/>
    </row>
    <row r="71" spans="2:8" x14ac:dyDescent="0.6">
      <c r="B71" s="13"/>
      <c r="C71" s="14"/>
      <c r="D71" s="37"/>
      <c r="E71" s="22"/>
      <c r="F71" s="38"/>
      <c r="G71" s="25"/>
      <c r="H71" s="41"/>
    </row>
    <row r="72" spans="2:8" x14ac:dyDescent="0.6">
      <c r="B72" s="13"/>
      <c r="C72" s="14"/>
      <c r="D72" s="22"/>
      <c r="E72" s="37"/>
      <c r="F72" s="38"/>
      <c r="G72" s="25"/>
    </row>
    <row r="73" spans="2:8" x14ac:dyDescent="0.6">
      <c r="B73" s="13"/>
      <c r="C73" s="14"/>
      <c r="D73" s="37"/>
      <c r="E73" s="22"/>
      <c r="F73" s="38"/>
      <c r="G73" s="25"/>
      <c r="H73" s="41"/>
    </row>
    <row r="74" spans="2:8" x14ac:dyDescent="0.6">
      <c r="B74" s="13"/>
      <c r="C74" s="14"/>
      <c r="D74" s="37"/>
      <c r="E74" s="37"/>
      <c r="F74" s="38"/>
      <c r="G74" s="25"/>
      <c r="H74" s="49"/>
    </row>
    <row r="75" spans="2:8" ht="12.75" customHeight="1" x14ac:dyDescent="0.6">
      <c r="B75" s="13"/>
      <c r="C75" s="14"/>
      <c r="D75" s="22"/>
      <c r="E75" s="37"/>
      <c r="F75" s="38"/>
      <c r="G75" s="25"/>
    </row>
    <row r="76" spans="2:8" x14ac:dyDescent="0.6">
      <c r="B76" s="13"/>
      <c r="C76" s="14"/>
      <c r="D76" s="22"/>
      <c r="E76" s="22"/>
      <c r="F76" s="38"/>
      <c r="G76" s="25"/>
      <c r="H76" s="41"/>
    </row>
    <row r="77" spans="2:8" x14ac:dyDescent="0.6">
      <c r="B77" s="13"/>
      <c r="C77" s="14"/>
      <c r="D77" s="22"/>
      <c r="E77" s="22"/>
      <c r="F77" s="38"/>
      <c r="G77" s="25"/>
      <c r="H77" s="41"/>
    </row>
    <row r="78" spans="2:8" x14ac:dyDescent="0.6">
      <c r="B78" s="13"/>
      <c r="C78" s="14"/>
      <c r="D78" s="22"/>
      <c r="E78" s="22"/>
      <c r="F78" s="38"/>
      <c r="G78" s="25"/>
      <c r="H78" s="41"/>
    </row>
    <row r="79" spans="2:8" s="28" customFormat="1" ht="24.95" customHeight="1" x14ac:dyDescent="0.6">
      <c r="B79" s="93" t="str">
        <f>$B$10</f>
        <v>C13.14</v>
      </c>
      <c r="C79" s="30" t="s">
        <v>173</v>
      </c>
      <c r="D79" s="31"/>
      <c r="E79" s="32"/>
      <c r="F79" s="31"/>
      <c r="G79" s="33">
        <f>SUM(G9:G78)</f>
        <v>0</v>
      </c>
      <c r="H79" s="34"/>
    </row>
  </sheetData>
  <mergeCells count="6">
    <mergeCell ref="B1:C1"/>
    <mergeCell ref="E1:G1"/>
    <mergeCell ref="B2:C2"/>
    <mergeCell ref="B5:F7"/>
    <mergeCell ref="G4:G7"/>
    <mergeCell ref="B4:F4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ZNT 4198/17T Standard Quotation Document Ver. 2019-09-02&amp;R&amp;"Arial,Bold"_____________________
C&amp;P   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40"/>
  <dimension ref="B1:H62"/>
  <sheetViews>
    <sheetView view="pageBreakPreview" zoomScaleNormal="125" zoomScaleSheetLayoutView="100" zoomScalePageLayoutView="125" workbookViewId="0">
      <selection activeCell="E19" sqref="E1:E1048576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82"/>
      <c r="C3" s="82"/>
      <c r="D3" s="83"/>
      <c r="E3" s="83"/>
      <c r="F3" s="84"/>
      <c r="G3" s="102"/>
    </row>
    <row r="4" spans="2:8" x14ac:dyDescent="0.6">
      <c r="B4" s="376" t="s">
        <v>8</v>
      </c>
      <c r="C4" s="377"/>
      <c r="D4" s="377"/>
      <c r="E4" s="377"/>
      <c r="F4" s="377"/>
      <c r="G4" s="373" t="str">
        <f>"CHAPTER "&amp;B10</f>
        <v>CHAPTER C14.1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8" ht="12.75" customHeight="1" x14ac:dyDescent="0.6">
      <c r="B6" s="369"/>
      <c r="C6" s="370"/>
      <c r="D6" s="370"/>
      <c r="E6" s="370"/>
      <c r="F6" s="370"/>
      <c r="G6" s="374"/>
      <c r="H6" s="8"/>
    </row>
    <row r="7" spans="2:8" ht="7.5" customHeight="1" x14ac:dyDescent="0.6">
      <c r="B7" s="371"/>
      <c r="C7" s="372"/>
      <c r="D7" s="372"/>
      <c r="E7" s="372"/>
      <c r="F7" s="372"/>
      <c r="G7" s="375"/>
      <c r="H7" s="8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50"/>
      <c r="C9" s="14"/>
      <c r="D9" s="15"/>
      <c r="E9" s="15"/>
      <c r="F9" s="16"/>
      <c r="G9" s="17" t="str">
        <f t="shared" ref="G9:G40" si="0">IF(D9="","",E9*F9)</f>
        <v/>
      </c>
      <c r="H9" s="18"/>
    </row>
    <row r="10" spans="2:8" x14ac:dyDescent="0.6">
      <c r="B10" s="77" t="s">
        <v>4103</v>
      </c>
      <c r="C10" s="20" t="s">
        <v>4104</v>
      </c>
      <c r="D10" s="22"/>
      <c r="E10" s="22"/>
      <c r="F10" s="40"/>
      <c r="G10" s="17" t="str">
        <f t="shared" si="0"/>
        <v/>
      </c>
      <c r="H10" s="41"/>
    </row>
    <row r="11" spans="2:8" x14ac:dyDescent="0.6">
      <c r="B11" s="50"/>
      <c r="C11" s="14"/>
      <c r="D11" s="22"/>
      <c r="E11" s="22"/>
      <c r="F11" s="40"/>
      <c r="G11" s="17" t="str">
        <f t="shared" si="0"/>
        <v/>
      </c>
      <c r="H11" s="41"/>
    </row>
    <row r="12" spans="2:8" ht="26" x14ac:dyDescent="0.6">
      <c r="B12" s="50" t="s">
        <v>4105</v>
      </c>
      <c r="C12" s="14" t="s">
        <v>4106</v>
      </c>
      <c r="D12" s="22"/>
      <c r="E12" s="22"/>
      <c r="F12" s="40"/>
      <c r="G12" s="17" t="str">
        <f t="shared" si="0"/>
        <v/>
      </c>
      <c r="H12" s="41"/>
    </row>
    <row r="13" spans="2:8" x14ac:dyDescent="0.6">
      <c r="B13" s="50"/>
      <c r="C13" s="14"/>
      <c r="D13" s="22"/>
      <c r="E13" s="22"/>
      <c r="F13" s="40"/>
      <c r="G13" s="17" t="str">
        <f t="shared" si="0"/>
        <v/>
      </c>
      <c r="H13" s="41"/>
    </row>
    <row r="14" spans="2:8" ht="39" x14ac:dyDescent="0.6">
      <c r="B14" s="50" t="s">
        <v>4107</v>
      </c>
      <c r="C14" s="14" t="s">
        <v>4108</v>
      </c>
      <c r="D14" s="22"/>
      <c r="E14" s="23"/>
      <c r="F14" s="24"/>
      <c r="G14" s="17" t="str">
        <f t="shared" si="0"/>
        <v/>
      </c>
      <c r="H14" s="42"/>
    </row>
    <row r="15" spans="2:8" x14ac:dyDescent="0.6">
      <c r="B15" s="50"/>
      <c r="C15" s="14"/>
      <c r="D15" s="22"/>
      <c r="E15" s="23"/>
      <c r="F15" s="24"/>
      <c r="G15" s="17" t="str">
        <f t="shared" si="0"/>
        <v/>
      </c>
      <c r="H15" s="42"/>
    </row>
    <row r="16" spans="2:8" x14ac:dyDescent="0.6">
      <c r="B16" s="50" t="s">
        <v>109</v>
      </c>
      <c r="C16" s="14" t="s">
        <v>4109</v>
      </c>
      <c r="D16" s="22"/>
      <c r="E16" s="23"/>
      <c r="F16" s="24"/>
      <c r="G16" s="17" t="str">
        <f t="shared" si="0"/>
        <v/>
      </c>
      <c r="H16" s="42"/>
    </row>
    <row r="17" spans="2:8" x14ac:dyDescent="0.6">
      <c r="B17" s="50"/>
      <c r="C17" s="14"/>
      <c r="D17" s="22"/>
      <c r="E17" s="23"/>
      <c r="F17" s="24"/>
      <c r="G17" s="17" t="str">
        <f t="shared" si="0"/>
        <v/>
      </c>
      <c r="H17" s="42"/>
    </row>
    <row r="18" spans="2:8" x14ac:dyDescent="0.6">
      <c r="B18" s="50" t="s">
        <v>1452</v>
      </c>
      <c r="C18" s="14" t="s">
        <v>4110</v>
      </c>
      <c r="D18" s="22" t="s">
        <v>90</v>
      </c>
      <c r="E18" s="23"/>
      <c r="F18" s="24"/>
      <c r="G18" s="17">
        <f t="shared" si="0"/>
        <v>0</v>
      </c>
      <c r="H18" s="42"/>
    </row>
    <row r="19" spans="2:8" x14ac:dyDescent="0.6">
      <c r="B19" s="50"/>
      <c r="C19" s="14"/>
      <c r="D19" s="22"/>
      <c r="E19" s="23"/>
      <c r="F19" s="24"/>
      <c r="G19" s="17" t="str">
        <f t="shared" si="0"/>
        <v/>
      </c>
      <c r="H19" s="42"/>
    </row>
    <row r="20" spans="2:8" x14ac:dyDescent="0.6">
      <c r="B20" s="50" t="s">
        <v>1454</v>
      </c>
      <c r="C20" s="14" t="s">
        <v>4111</v>
      </c>
      <c r="D20" s="22" t="s">
        <v>90</v>
      </c>
      <c r="E20" s="23"/>
      <c r="F20" s="24"/>
      <c r="G20" s="17">
        <f t="shared" si="0"/>
        <v>0</v>
      </c>
      <c r="H20" s="42"/>
    </row>
    <row r="21" spans="2:8" x14ac:dyDescent="0.6">
      <c r="B21" s="50"/>
      <c r="C21" s="14"/>
      <c r="D21" s="22"/>
      <c r="E21" s="23"/>
      <c r="F21" s="24"/>
      <c r="G21" s="17" t="str">
        <f t="shared" si="0"/>
        <v/>
      </c>
      <c r="H21" s="42"/>
    </row>
    <row r="22" spans="2:8" x14ac:dyDescent="0.6">
      <c r="B22" s="50" t="s">
        <v>112</v>
      </c>
      <c r="C22" s="14" t="s">
        <v>4112</v>
      </c>
      <c r="D22" s="22"/>
      <c r="E22" s="23"/>
      <c r="F22" s="40"/>
      <c r="G22" s="17" t="str">
        <f t="shared" si="0"/>
        <v/>
      </c>
      <c r="H22" s="41"/>
    </row>
    <row r="23" spans="2:8" x14ac:dyDescent="0.6">
      <c r="B23" s="50"/>
      <c r="C23" s="14"/>
      <c r="D23" s="22"/>
      <c r="E23" s="23"/>
      <c r="F23" s="40"/>
      <c r="G23" s="17" t="str">
        <f t="shared" si="0"/>
        <v/>
      </c>
      <c r="H23" s="41"/>
    </row>
    <row r="24" spans="2:8" x14ac:dyDescent="0.6">
      <c r="B24" s="50" t="s">
        <v>1796</v>
      </c>
      <c r="C24" s="14" t="s">
        <v>4110</v>
      </c>
      <c r="D24" s="22" t="s">
        <v>90</v>
      </c>
      <c r="E24" s="23"/>
      <c r="F24" s="43"/>
      <c r="G24" s="17">
        <f t="shared" si="0"/>
        <v>0</v>
      </c>
      <c r="H24" s="41"/>
    </row>
    <row r="25" spans="2:8" x14ac:dyDescent="0.6">
      <c r="B25" s="50"/>
      <c r="C25" s="14"/>
      <c r="D25" s="22"/>
      <c r="E25" s="23"/>
      <c r="F25" s="43"/>
      <c r="G25" s="17" t="str">
        <f t="shared" si="0"/>
        <v/>
      </c>
      <c r="H25" s="41"/>
    </row>
    <row r="26" spans="2:8" x14ac:dyDescent="0.6">
      <c r="B26" s="50" t="s">
        <v>1797</v>
      </c>
      <c r="C26" s="14" t="s">
        <v>4111</v>
      </c>
      <c r="D26" s="22" t="s">
        <v>90</v>
      </c>
      <c r="E26" s="23"/>
      <c r="F26" s="40"/>
      <c r="G26" s="17">
        <f t="shared" si="0"/>
        <v>0</v>
      </c>
      <c r="H26" s="44"/>
    </row>
    <row r="27" spans="2:8" x14ac:dyDescent="0.6">
      <c r="B27" s="50"/>
      <c r="C27" s="14"/>
      <c r="D27" s="22"/>
      <c r="E27" s="23"/>
      <c r="F27" s="45"/>
      <c r="G27" s="17" t="str">
        <f t="shared" si="0"/>
        <v/>
      </c>
    </row>
    <row r="28" spans="2:8" x14ac:dyDescent="0.6">
      <c r="B28" s="50" t="s">
        <v>4113</v>
      </c>
      <c r="C28" s="14" t="s">
        <v>4114</v>
      </c>
      <c r="D28" s="22"/>
      <c r="E28" s="23"/>
      <c r="F28" s="45"/>
      <c r="G28" s="17" t="str">
        <f t="shared" si="0"/>
        <v/>
      </c>
    </row>
    <row r="29" spans="2:8" x14ac:dyDescent="0.6">
      <c r="B29" s="50"/>
      <c r="C29" s="14"/>
      <c r="D29" s="22"/>
      <c r="E29" s="23"/>
      <c r="F29" s="38"/>
      <c r="G29" s="17" t="str">
        <f t="shared" si="0"/>
        <v/>
      </c>
    </row>
    <row r="30" spans="2:8" ht="26" x14ac:dyDescent="0.6">
      <c r="B30" s="50" t="s">
        <v>4115</v>
      </c>
      <c r="C30" s="14" t="s">
        <v>4116</v>
      </c>
      <c r="D30" s="22" t="s">
        <v>28</v>
      </c>
      <c r="E30" s="23"/>
      <c r="F30" s="45"/>
      <c r="G30" s="17">
        <f t="shared" si="0"/>
        <v>0</v>
      </c>
    </row>
    <row r="31" spans="2:8" x14ac:dyDescent="0.6">
      <c r="B31" s="50"/>
      <c r="C31" s="14"/>
      <c r="D31" s="22"/>
      <c r="E31" s="23"/>
      <c r="F31" s="45"/>
      <c r="G31" s="17" t="str">
        <f t="shared" si="0"/>
        <v/>
      </c>
    </row>
    <row r="32" spans="2:8" ht="26" x14ac:dyDescent="0.6">
      <c r="B32" s="50" t="s">
        <v>4117</v>
      </c>
      <c r="C32" s="14" t="s">
        <v>4118</v>
      </c>
      <c r="D32" s="22" t="s">
        <v>90</v>
      </c>
      <c r="E32" s="23"/>
      <c r="F32" s="43"/>
      <c r="G32" s="17">
        <f t="shared" si="0"/>
        <v>0</v>
      </c>
    </row>
    <row r="33" spans="2:8" x14ac:dyDescent="0.6">
      <c r="B33" s="50"/>
      <c r="C33" s="14"/>
      <c r="D33" s="22"/>
      <c r="E33" s="23"/>
      <c r="F33" s="43"/>
      <c r="G33" s="17" t="str">
        <f t="shared" si="0"/>
        <v/>
      </c>
    </row>
    <row r="34" spans="2:8" ht="26" x14ac:dyDescent="0.6">
      <c r="B34" s="50" t="s">
        <v>4119</v>
      </c>
      <c r="C34" s="14" t="s">
        <v>4120</v>
      </c>
      <c r="D34" s="22" t="s">
        <v>4121</v>
      </c>
      <c r="E34" s="23"/>
      <c r="F34" s="45"/>
      <c r="G34" s="17">
        <f t="shared" si="0"/>
        <v>0</v>
      </c>
    </row>
    <row r="35" spans="2:8" x14ac:dyDescent="0.6">
      <c r="B35" s="50"/>
      <c r="C35" s="14"/>
      <c r="D35" s="22"/>
      <c r="E35" s="23"/>
      <c r="F35" s="45"/>
      <c r="G35" s="17" t="str">
        <f t="shared" si="0"/>
        <v/>
      </c>
    </row>
    <row r="36" spans="2:8" ht="26" x14ac:dyDescent="0.6">
      <c r="B36" s="50" t="s">
        <v>4122</v>
      </c>
      <c r="C36" s="14" t="s">
        <v>4123</v>
      </c>
      <c r="D36" s="22" t="s">
        <v>4124</v>
      </c>
      <c r="E36" s="23"/>
      <c r="F36" s="38"/>
      <c r="G36" s="17">
        <f t="shared" si="0"/>
        <v>0</v>
      </c>
      <c r="H36" s="42"/>
    </row>
    <row r="37" spans="2:8" x14ac:dyDescent="0.6">
      <c r="B37" s="50"/>
      <c r="C37" s="14"/>
      <c r="D37" s="22"/>
      <c r="E37" s="23"/>
      <c r="F37" s="38"/>
      <c r="G37" s="17" t="str">
        <f t="shared" si="0"/>
        <v/>
      </c>
      <c r="H37" s="42"/>
    </row>
    <row r="38" spans="2:8" ht="26" x14ac:dyDescent="0.6">
      <c r="B38" s="50" t="s">
        <v>4125</v>
      </c>
      <c r="C38" s="14" t="s">
        <v>4126</v>
      </c>
      <c r="D38" s="22" t="s">
        <v>28</v>
      </c>
      <c r="E38" s="26"/>
      <c r="F38" s="27"/>
      <c r="G38" s="17">
        <f t="shared" si="0"/>
        <v>0</v>
      </c>
      <c r="H38" s="18"/>
    </row>
    <row r="39" spans="2:8" s="36" customFormat="1" x14ac:dyDescent="0.6">
      <c r="B39" s="50"/>
      <c r="C39" s="14"/>
      <c r="D39" s="15"/>
      <c r="E39" s="26"/>
      <c r="F39" s="27"/>
      <c r="G39" s="17" t="str">
        <f t="shared" si="0"/>
        <v/>
      </c>
      <c r="H39" s="18"/>
    </row>
    <row r="40" spans="2:8" ht="26" x14ac:dyDescent="0.6">
      <c r="B40" s="50" t="s">
        <v>4127</v>
      </c>
      <c r="C40" s="14" t="s">
        <v>4128</v>
      </c>
      <c r="D40" s="22" t="s">
        <v>28</v>
      </c>
      <c r="E40" s="23"/>
      <c r="F40" s="38"/>
      <c r="G40" s="17">
        <f t="shared" si="0"/>
        <v>0</v>
      </c>
      <c r="H40" s="42"/>
    </row>
    <row r="41" spans="2:8" x14ac:dyDescent="0.6">
      <c r="B41" s="50"/>
      <c r="C41" s="14"/>
      <c r="D41" s="22"/>
      <c r="E41" s="23"/>
      <c r="F41" s="38"/>
      <c r="G41" s="17" t="str">
        <f t="shared" ref="G41:G61" si="1">IF(D41="","",E41*F41)</f>
        <v/>
      </c>
      <c r="H41" s="42"/>
    </row>
    <row r="42" spans="2:8" x14ac:dyDescent="0.6">
      <c r="B42" s="50" t="s">
        <v>4129</v>
      </c>
      <c r="C42" s="14" t="s">
        <v>4130</v>
      </c>
      <c r="D42" s="22"/>
      <c r="E42" s="23"/>
      <c r="F42" s="47"/>
      <c r="G42" s="17" t="str">
        <f t="shared" si="1"/>
        <v/>
      </c>
      <c r="H42" s="41"/>
    </row>
    <row r="43" spans="2:8" x14ac:dyDescent="0.6">
      <c r="B43" s="50"/>
      <c r="C43" s="14"/>
      <c r="D43" s="22"/>
      <c r="E43" s="23"/>
      <c r="F43" s="47"/>
      <c r="G43" s="17" t="str">
        <f t="shared" si="1"/>
        <v/>
      </c>
      <c r="H43" s="41"/>
    </row>
    <row r="44" spans="2:8" ht="52" x14ac:dyDescent="0.6">
      <c r="B44" s="50" t="s">
        <v>4131</v>
      </c>
      <c r="C44" s="14" t="s">
        <v>4132</v>
      </c>
      <c r="D44" s="22" t="s">
        <v>3878</v>
      </c>
      <c r="E44" s="23"/>
      <c r="F44" s="43"/>
      <c r="G44" s="17">
        <f t="shared" si="1"/>
        <v>0</v>
      </c>
      <c r="H44" s="41"/>
    </row>
    <row r="45" spans="2:8" x14ac:dyDescent="0.6">
      <c r="B45" s="50"/>
      <c r="C45" s="14"/>
      <c r="D45" s="22"/>
      <c r="E45" s="23"/>
      <c r="F45" s="43"/>
      <c r="G45" s="17" t="str">
        <f t="shared" si="1"/>
        <v/>
      </c>
      <c r="H45" s="41"/>
    </row>
    <row r="46" spans="2:8" x14ac:dyDescent="0.6">
      <c r="B46" s="50" t="s">
        <v>4133</v>
      </c>
      <c r="C46" s="14" t="s">
        <v>4134</v>
      </c>
      <c r="D46" s="22" t="s">
        <v>73</v>
      </c>
      <c r="E46" s="22"/>
      <c r="F46" s="40"/>
      <c r="G46" s="17">
        <f t="shared" si="1"/>
        <v>0</v>
      </c>
      <c r="H46" s="41"/>
    </row>
    <row r="47" spans="2:8" x14ac:dyDescent="0.6">
      <c r="B47" s="50"/>
      <c r="C47" s="14"/>
      <c r="D47" s="22"/>
      <c r="E47" s="22"/>
      <c r="F47" s="40"/>
      <c r="G47" s="17" t="str">
        <f t="shared" si="1"/>
        <v/>
      </c>
      <c r="H47" s="41"/>
    </row>
    <row r="48" spans="2:8" ht="52" x14ac:dyDescent="0.6">
      <c r="B48" s="50" t="s">
        <v>4135</v>
      </c>
      <c r="C48" s="14" t="s">
        <v>4136</v>
      </c>
      <c r="D48" s="22" t="s">
        <v>28</v>
      </c>
      <c r="E48" s="22"/>
      <c r="F48" s="38"/>
      <c r="G48" s="17">
        <f t="shared" si="1"/>
        <v>0</v>
      </c>
      <c r="H48" s="41"/>
    </row>
    <row r="49" spans="2:8" x14ac:dyDescent="0.6">
      <c r="B49" s="50"/>
      <c r="C49" s="14"/>
      <c r="D49" s="22"/>
      <c r="E49" s="22"/>
      <c r="F49" s="38"/>
      <c r="G49" s="17" t="str">
        <f t="shared" si="1"/>
        <v/>
      </c>
      <c r="H49" s="41"/>
    </row>
    <row r="50" spans="2:8" ht="26" x14ac:dyDescent="0.6">
      <c r="B50" s="50" t="s">
        <v>4137</v>
      </c>
      <c r="C50" s="14" t="s">
        <v>4138</v>
      </c>
      <c r="D50" s="22" t="s">
        <v>90</v>
      </c>
      <c r="E50" s="22"/>
      <c r="F50" s="38"/>
      <c r="G50" s="17">
        <f t="shared" si="1"/>
        <v>0</v>
      </c>
      <c r="H50" s="41"/>
    </row>
    <row r="51" spans="2:8" x14ac:dyDescent="0.6">
      <c r="B51" s="50"/>
      <c r="C51" s="14"/>
      <c r="D51" s="22"/>
      <c r="E51" s="22"/>
      <c r="F51" s="38"/>
      <c r="G51" s="17" t="str">
        <f t="shared" si="1"/>
        <v/>
      </c>
      <c r="H51" s="41"/>
    </row>
    <row r="52" spans="2:8" ht="26" x14ac:dyDescent="0.6">
      <c r="B52" s="50" t="s">
        <v>4139</v>
      </c>
      <c r="C52" s="14" t="s">
        <v>4140</v>
      </c>
      <c r="D52" s="22" t="s">
        <v>28</v>
      </c>
      <c r="E52" s="22"/>
      <c r="F52" s="38"/>
      <c r="G52" s="17">
        <f t="shared" si="1"/>
        <v>0</v>
      </c>
      <c r="H52" s="41"/>
    </row>
    <row r="53" spans="2:8" x14ac:dyDescent="0.6">
      <c r="B53" s="13"/>
      <c r="C53" s="14"/>
      <c r="D53" s="22"/>
      <c r="E53" s="22"/>
      <c r="F53" s="38"/>
      <c r="G53" s="17" t="str">
        <f t="shared" si="1"/>
        <v/>
      </c>
      <c r="H53" s="41"/>
    </row>
    <row r="54" spans="2:8" x14ac:dyDescent="0.6">
      <c r="B54" s="13"/>
      <c r="C54" s="14"/>
      <c r="D54" s="22"/>
      <c r="E54" s="22"/>
      <c r="F54" s="38"/>
      <c r="G54" s="17" t="str">
        <f t="shared" si="1"/>
        <v/>
      </c>
      <c r="H54" s="41"/>
    </row>
    <row r="55" spans="2:8" x14ac:dyDescent="0.6">
      <c r="B55" s="13"/>
      <c r="C55" s="14"/>
      <c r="D55" s="22"/>
      <c r="E55" s="22"/>
      <c r="F55" s="38"/>
      <c r="G55" s="17" t="str">
        <f t="shared" si="1"/>
        <v/>
      </c>
      <c r="H55" s="41"/>
    </row>
    <row r="56" spans="2:8" x14ac:dyDescent="0.6">
      <c r="B56" s="13"/>
      <c r="C56" s="14"/>
      <c r="D56" s="22"/>
      <c r="E56" s="22"/>
      <c r="F56" s="48"/>
      <c r="G56" s="17" t="str">
        <f t="shared" si="1"/>
        <v/>
      </c>
      <c r="H56" s="41"/>
    </row>
    <row r="57" spans="2:8" x14ac:dyDescent="0.6">
      <c r="B57" s="13"/>
      <c r="C57" s="14"/>
      <c r="D57" s="22"/>
      <c r="E57" s="22"/>
      <c r="F57" s="48"/>
      <c r="G57" s="17" t="str">
        <f t="shared" si="1"/>
        <v/>
      </c>
      <c r="H57" s="41"/>
    </row>
    <row r="58" spans="2:8" x14ac:dyDescent="0.6">
      <c r="B58" s="21"/>
      <c r="C58" s="14"/>
      <c r="D58" s="22"/>
      <c r="E58" s="22"/>
      <c r="F58" s="38"/>
      <c r="G58" s="17" t="str">
        <f t="shared" si="1"/>
        <v/>
      </c>
      <c r="H58" s="41"/>
    </row>
    <row r="59" spans="2:8" x14ac:dyDescent="0.6">
      <c r="B59" s="13"/>
      <c r="C59" s="14"/>
      <c r="D59" s="22"/>
      <c r="E59" s="22"/>
      <c r="F59" s="38"/>
      <c r="G59" s="17" t="str">
        <f t="shared" si="1"/>
        <v/>
      </c>
      <c r="H59" s="41"/>
    </row>
    <row r="60" spans="2:8" x14ac:dyDescent="0.6">
      <c r="B60" s="13"/>
      <c r="C60" s="14"/>
      <c r="D60" s="22"/>
      <c r="E60" s="22"/>
      <c r="F60" s="38"/>
      <c r="G60" s="17" t="str">
        <f t="shared" si="1"/>
        <v/>
      </c>
      <c r="H60" s="41"/>
    </row>
    <row r="61" spans="2:8" x14ac:dyDescent="0.6">
      <c r="B61" s="13"/>
      <c r="C61" s="14"/>
      <c r="D61" s="22"/>
      <c r="E61" s="22"/>
      <c r="F61" s="38"/>
      <c r="G61" s="17" t="str">
        <f t="shared" si="1"/>
        <v/>
      </c>
      <c r="H61" s="41"/>
    </row>
    <row r="62" spans="2:8" s="28" customFormat="1" ht="24.95" customHeight="1" x14ac:dyDescent="0.6">
      <c r="B62" s="93" t="str">
        <f>$B$10</f>
        <v>C14.1</v>
      </c>
      <c r="C62" s="30" t="s">
        <v>173</v>
      </c>
      <c r="D62" s="31"/>
      <c r="E62" s="32"/>
      <c r="F62" s="31"/>
      <c r="G62" s="33">
        <f>SUM(G9:G61)</f>
        <v>0</v>
      </c>
      <c r="H62" s="34"/>
    </row>
  </sheetData>
  <mergeCells count="4">
    <mergeCell ref="E1:G1"/>
    <mergeCell ref="B5:F7"/>
    <mergeCell ref="G4:G7"/>
    <mergeCell ref="B4:F4"/>
  </mergeCells>
  <phoneticPr fontId="16" type="noConversion"/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ZNT 4198/17T Standard Quotation Document Ver. 2019-09-02&amp;R&amp;"Arial,Bold"_____________________
C&amp;P   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41"/>
  <dimension ref="B1:H71"/>
  <sheetViews>
    <sheetView view="pageBreakPreview" topLeftCell="A4" zoomScaleNormal="125" zoomScaleSheetLayoutView="100" zoomScalePageLayoutView="125" workbookViewId="0">
      <selection activeCell="E19" sqref="E1:E1048576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82"/>
      <c r="C3" s="82"/>
      <c r="D3" s="83"/>
      <c r="E3" s="83"/>
      <c r="F3" s="84"/>
      <c r="G3" s="102"/>
    </row>
    <row r="4" spans="2:8" x14ac:dyDescent="0.6">
      <c r="B4" s="376" t="s">
        <v>8</v>
      </c>
      <c r="C4" s="377"/>
      <c r="D4" s="377"/>
      <c r="E4" s="377"/>
      <c r="F4" s="377"/>
      <c r="G4" s="373" t="str">
        <f>"CHAPTER "&amp;B10</f>
        <v>CHAPTER C14.2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8" ht="12.75" customHeight="1" x14ac:dyDescent="0.6">
      <c r="B6" s="369"/>
      <c r="C6" s="370"/>
      <c r="D6" s="370"/>
      <c r="E6" s="370"/>
      <c r="F6" s="370"/>
      <c r="G6" s="374"/>
      <c r="H6" s="8"/>
    </row>
    <row r="7" spans="2:8" ht="7.5" customHeight="1" x14ac:dyDescent="0.6">
      <c r="B7" s="371"/>
      <c r="C7" s="372"/>
      <c r="D7" s="372"/>
      <c r="E7" s="372"/>
      <c r="F7" s="372"/>
      <c r="G7" s="375"/>
      <c r="H7" s="8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13"/>
      <c r="C9" s="14"/>
      <c r="D9" s="15"/>
      <c r="E9" s="15"/>
      <c r="F9" s="16"/>
      <c r="G9" s="17" t="str">
        <f t="shared" ref="G9:G40" si="0">IF(D9="","",E9*F9)</f>
        <v/>
      </c>
      <c r="H9" s="18"/>
    </row>
    <row r="10" spans="2:8" ht="39" x14ac:dyDescent="0.6">
      <c r="B10" s="77" t="s">
        <v>4141</v>
      </c>
      <c r="C10" s="20" t="s">
        <v>4142</v>
      </c>
      <c r="D10" s="22"/>
      <c r="E10" s="22"/>
      <c r="F10" s="40"/>
      <c r="G10" s="17" t="str">
        <f t="shared" si="0"/>
        <v/>
      </c>
      <c r="H10" s="41"/>
    </row>
    <row r="11" spans="2:8" x14ac:dyDescent="0.6">
      <c r="B11" s="50"/>
      <c r="C11" s="14"/>
      <c r="D11" s="22"/>
      <c r="E11" s="22"/>
      <c r="F11" s="40"/>
      <c r="G11" s="17" t="str">
        <f t="shared" si="0"/>
        <v/>
      </c>
      <c r="H11" s="41"/>
    </row>
    <row r="12" spans="2:8" x14ac:dyDescent="0.6">
      <c r="B12" s="50" t="s">
        <v>4143</v>
      </c>
      <c r="C12" s="14" t="s">
        <v>4144</v>
      </c>
      <c r="D12" s="22"/>
      <c r="E12" s="22"/>
      <c r="F12" s="40"/>
      <c r="G12" s="17" t="str">
        <f t="shared" si="0"/>
        <v/>
      </c>
      <c r="H12" s="41"/>
    </row>
    <row r="13" spans="2:8" x14ac:dyDescent="0.6">
      <c r="B13" s="50"/>
      <c r="C13" s="14"/>
      <c r="D13" s="22"/>
      <c r="E13" s="22"/>
      <c r="F13" s="40"/>
      <c r="G13" s="17" t="str">
        <f t="shared" si="0"/>
        <v/>
      </c>
      <c r="H13" s="41"/>
    </row>
    <row r="14" spans="2:8" ht="15.5" x14ac:dyDescent="0.6">
      <c r="B14" s="50" t="s">
        <v>4145</v>
      </c>
      <c r="C14" s="14" t="s">
        <v>4146</v>
      </c>
      <c r="D14" s="22" t="s">
        <v>172</v>
      </c>
      <c r="E14" s="23"/>
      <c r="F14" s="24"/>
      <c r="G14" s="17">
        <f t="shared" si="0"/>
        <v>0</v>
      </c>
      <c r="H14" s="42"/>
    </row>
    <row r="15" spans="2:8" x14ac:dyDescent="0.6">
      <c r="B15" s="50"/>
      <c r="C15" s="14"/>
      <c r="D15" s="22"/>
      <c r="E15" s="23"/>
      <c r="F15" s="24"/>
      <c r="G15" s="17" t="str">
        <f t="shared" si="0"/>
        <v/>
      </c>
      <c r="H15" s="42"/>
    </row>
    <row r="16" spans="2:8" ht="15.5" x14ac:dyDescent="0.6">
      <c r="B16" s="50" t="s">
        <v>4147</v>
      </c>
      <c r="C16" s="14" t="s">
        <v>4148</v>
      </c>
      <c r="D16" s="22" t="s">
        <v>172</v>
      </c>
      <c r="E16" s="23"/>
      <c r="F16" s="24"/>
      <c r="G16" s="17">
        <f t="shared" si="0"/>
        <v>0</v>
      </c>
      <c r="H16" s="42"/>
    </row>
    <row r="17" spans="2:8" x14ac:dyDescent="0.6">
      <c r="B17" s="50"/>
      <c r="C17" s="14"/>
      <c r="D17" s="22"/>
      <c r="E17" s="23"/>
      <c r="F17" s="24"/>
      <c r="G17" s="17" t="str">
        <f t="shared" si="0"/>
        <v/>
      </c>
      <c r="H17" s="42"/>
    </row>
    <row r="18" spans="2:8" ht="26" x14ac:dyDescent="0.6">
      <c r="B18" s="50" t="s">
        <v>4149</v>
      </c>
      <c r="C18" s="14" t="s">
        <v>4150</v>
      </c>
      <c r="D18" s="22" t="s">
        <v>90</v>
      </c>
      <c r="E18" s="23"/>
      <c r="F18" s="24"/>
      <c r="G18" s="17">
        <f t="shared" si="0"/>
        <v>0</v>
      </c>
      <c r="H18" s="42"/>
    </row>
    <row r="19" spans="2:8" x14ac:dyDescent="0.6">
      <c r="B19" s="50"/>
      <c r="C19" s="14"/>
      <c r="D19" s="22"/>
      <c r="E19" s="23"/>
      <c r="F19" s="24"/>
      <c r="G19" s="17" t="str">
        <f t="shared" si="0"/>
        <v/>
      </c>
      <c r="H19" s="42"/>
    </row>
    <row r="20" spans="2:8" ht="26" x14ac:dyDescent="0.6">
      <c r="B20" s="50" t="s">
        <v>4151</v>
      </c>
      <c r="C20" s="14" t="s">
        <v>4150</v>
      </c>
      <c r="D20" s="22" t="s">
        <v>62</v>
      </c>
      <c r="E20" s="23"/>
      <c r="F20" s="24"/>
      <c r="G20" s="17">
        <f t="shared" si="0"/>
        <v>0</v>
      </c>
      <c r="H20" s="42"/>
    </row>
    <row r="21" spans="2:8" x14ac:dyDescent="0.6">
      <c r="B21" s="50"/>
      <c r="C21" s="14"/>
      <c r="D21" s="22"/>
      <c r="E21" s="23"/>
      <c r="F21" s="40"/>
      <c r="G21" s="17" t="str">
        <f t="shared" si="0"/>
        <v/>
      </c>
      <c r="H21" s="41"/>
    </row>
    <row r="22" spans="2:8" ht="15.5" x14ac:dyDescent="0.6">
      <c r="B22" s="50" t="s">
        <v>4152</v>
      </c>
      <c r="C22" s="14" t="s">
        <v>4153</v>
      </c>
      <c r="D22" s="22" t="s">
        <v>172</v>
      </c>
      <c r="E22" s="23"/>
      <c r="F22" s="43"/>
      <c r="G22" s="17">
        <f t="shared" si="0"/>
        <v>0</v>
      </c>
      <c r="H22" s="41"/>
    </row>
    <row r="23" spans="2:8" x14ac:dyDescent="0.6">
      <c r="B23" s="50"/>
      <c r="C23" s="14"/>
      <c r="D23" s="22"/>
      <c r="E23" s="23"/>
      <c r="F23" s="40"/>
      <c r="G23" s="17" t="str">
        <f t="shared" si="0"/>
        <v/>
      </c>
      <c r="H23" s="44"/>
    </row>
    <row r="24" spans="2:8" x14ac:dyDescent="0.6">
      <c r="B24" s="50" t="s">
        <v>4154</v>
      </c>
      <c r="C24" s="14" t="s">
        <v>4155</v>
      </c>
      <c r="D24" s="22"/>
      <c r="E24" s="23"/>
      <c r="F24" s="45"/>
      <c r="G24" s="17" t="str">
        <f t="shared" si="0"/>
        <v/>
      </c>
    </row>
    <row r="25" spans="2:8" x14ac:dyDescent="0.6">
      <c r="B25" s="50"/>
      <c r="C25" s="14"/>
      <c r="D25" s="22"/>
      <c r="E25" s="23"/>
      <c r="F25" s="45"/>
      <c r="G25" s="17" t="str">
        <f t="shared" si="0"/>
        <v/>
      </c>
    </row>
    <row r="26" spans="2:8" x14ac:dyDescent="0.6">
      <c r="B26" s="50" t="s">
        <v>4156</v>
      </c>
      <c r="C26" s="14" t="s">
        <v>4157</v>
      </c>
      <c r="D26" s="22"/>
      <c r="E26" s="23"/>
      <c r="F26" s="38"/>
      <c r="G26" s="17" t="str">
        <f t="shared" si="0"/>
        <v/>
      </c>
    </row>
    <row r="27" spans="2:8" x14ac:dyDescent="0.6">
      <c r="B27" s="50"/>
      <c r="C27" s="14"/>
      <c r="D27" s="22"/>
      <c r="E27" s="23"/>
      <c r="F27" s="45"/>
      <c r="G27" s="17" t="str">
        <f t="shared" si="0"/>
        <v/>
      </c>
    </row>
    <row r="28" spans="2:8" ht="26" x14ac:dyDescent="0.6">
      <c r="B28" s="50" t="s">
        <v>4158</v>
      </c>
      <c r="C28" s="14" t="s">
        <v>4150</v>
      </c>
      <c r="D28" s="22" t="s">
        <v>90</v>
      </c>
      <c r="E28" s="23"/>
      <c r="F28" s="43"/>
      <c r="G28" s="17">
        <f t="shared" si="0"/>
        <v>0</v>
      </c>
    </row>
    <row r="29" spans="2:8" x14ac:dyDescent="0.6">
      <c r="B29" s="50"/>
      <c r="C29" s="14"/>
      <c r="D29" s="22"/>
      <c r="E29" s="23"/>
      <c r="F29" s="43"/>
      <c r="G29" s="17" t="str">
        <f t="shared" si="0"/>
        <v/>
      </c>
    </row>
    <row r="30" spans="2:8" ht="26" x14ac:dyDescent="0.6">
      <c r="B30" s="50" t="s">
        <v>4159</v>
      </c>
      <c r="C30" s="14" t="s">
        <v>4150</v>
      </c>
      <c r="D30" s="22" t="s">
        <v>62</v>
      </c>
      <c r="E30" s="23"/>
      <c r="F30" s="45"/>
      <c r="G30" s="17">
        <f t="shared" si="0"/>
        <v>0</v>
      </c>
    </row>
    <row r="31" spans="2:8" x14ac:dyDescent="0.6">
      <c r="B31" s="50"/>
      <c r="C31" s="14"/>
      <c r="D31" s="22"/>
      <c r="E31" s="23"/>
      <c r="F31" s="38"/>
      <c r="G31" s="17" t="str">
        <f t="shared" si="0"/>
        <v/>
      </c>
      <c r="H31" s="42"/>
    </row>
    <row r="32" spans="2:8" x14ac:dyDescent="0.6">
      <c r="B32" s="50" t="s">
        <v>4160</v>
      </c>
      <c r="C32" s="14" t="s">
        <v>4161</v>
      </c>
      <c r="D32" s="22"/>
      <c r="E32" s="26"/>
      <c r="F32" s="27"/>
      <c r="G32" s="17" t="str">
        <f t="shared" si="0"/>
        <v/>
      </c>
      <c r="H32" s="18"/>
    </row>
    <row r="33" spans="2:8" s="36" customFormat="1" x14ac:dyDescent="0.6">
      <c r="B33" s="50"/>
      <c r="C33" s="14"/>
      <c r="D33" s="15"/>
      <c r="E33" s="26"/>
      <c r="F33" s="27"/>
      <c r="G33" s="17" t="str">
        <f t="shared" si="0"/>
        <v/>
      </c>
      <c r="H33" s="18"/>
    </row>
    <row r="34" spans="2:8" ht="26" x14ac:dyDescent="0.6">
      <c r="B34" s="50" t="s">
        <v>4162</v>
      </c>
      <c r="C34" s="14" t="s">
        <v>4163</v>
      </c>
      <c r="D34" s="22" t="s">
        <v>90</v>
      </c>
      <c r="E34" s="23"/>
      <c r="F34" s="38"/>
      <c r="G34" s="17">
        <f t="shared" si="0"/>
        <v>0</v>
      </c>
      <c r="H34" s="42"/>
    </row>
    <row r="35" spans="2:8" x14ac:dyDescent="0.6">
      <c r="B35" s="50"/>
      <c r="C35" s="14"/>
      <c r="D35" s="22"/>
      <c r="E35" s="23"/>
      <c r="F35" s="38"/>
      <c r="G35" s="17" t="str">
        <f t="shared" si="0"/>
        <v/>
      </c>
      <c r="H35" s="42"/>
    </row>
    <row r="36" spans="2:8" x14ac:dyDescent="0.6">
      <c r="B36" s="50" t="s">
        <v>4164</v>
      </c>
      <c r="C36" s="14" t="s">
        <v>4165</v>
      </c>
      <c r="D36" s="22"/>
      <c r="E36" s="23"/>
      <c r="F36" s="47"/>
      <c r="G36" s="17" t="str">
        <f t="shared" si="0"/>
        <v/>
      </c>
      <c r="H36" s="41"/>
    </row>
    <row r="37" spans="2:8" x14ac:dyDescent="0.6">
      <c r="B37" s="50"/>
      <c r="C37" s="14"/>
      <c r="D37" s="22"/>
      <c r="E37" s="23"/>
      <c r="F37" s="47"/>
      <c r="G37" s="17" t="str">
        <f t="shared" si="0"/>
        <v/>
      </c>
      <c r="H37" s="41"/>
    </row>
    <row r="38" spans="2:8" ht="26" x14ac:dyDescent="0.6">
      <c r="B38" s="50" t="s">
        <v>4166</v>
      </c>
      <c r="C38" s="14" t="s">
        <v>4163</v>
      </c>
      <c r="D38" s="22" t="s">
        <v>90</v>
      </c>
      <c r="E38" s="23"/>
      <c r="F38" s="43"/>
      <c r="G38" s="17">
        <f t="shared" si="0"/>
        <v>0</v>
      </c>
      <c r="H38" s="41"/>
    </row>
    <row r="39" spans="2:8" x14ac:dyDescent="0.6">
      <c r="B39" s="50"/>
      <c r="C39" s="14"/>
      <c r="D39" s="22"/>
      <c r="E39" s="23"/>
      <c r="F39" s="43"/>
      <c r="G39" s="17" t="str">
        <f t="shared" si="0"/>
        <v/>
      </c>
      <c r="H39" s="41"/>
    </row>
    <row r="40" spans="2:8" x14ac:dyDescent="0.6">
      <c r="B40" s="50" t="s">
        <v>4167</v>
      </c>
      <c r="C40" s="14" t="s">
        <v>4168</v>
      </c>
      <c r="D40" s="22"/>
      <c r="E40" s="22"/>
      <c r="F40" s="40"/>
      <c r="G40" s="17" t="str">
        <f t="shared" si="0"/>
        <v/>
      </c>
      <c r="H40" s="41"/>
    </row>
    <row r="41" spans="2:8" x14ac:dyDescent="0.6">
      <c r="B41" s="50"/>
      <c r="C41" s="14"/>
      <c r="D41" s="22"/>
      <c r="E41" s="22"/>
      <c r="F41" s="40"/>
      <c r="G41" s="17" t="str">
        <f t="shared" ref="G41:G70" si="1">IF(D41="","",E41*F41)</f>
        <v/>
      </c>
      <c r="H41" s="41"/>
    </row>
    <row r="42" spans="2:8" ht="15.5" x14ac:dyDescent="0.6">
      <c r="B42" s="50" t="s">
        <v>4169</v>
      </c>
      <c r="C42" s="14" t="s">
        <v>4155</v>
      </c>
      <c r="D42" s="22" t="s">
        <v>172</v>
      </c>
      <c r="E42" s="22"/>
      <c r="F42" s="38"/>
      <c r="G42" s="17">
        <f t="shared" si="1"/>
        <v>0</v>
      </c>
      <c r="H42" s="41"/>
    </row>
    <row r="43" spans="2:8" x14ac:dyDescent="0.6">
      <c r="B43" s="50"/>
      <c r="C43" s="14"/>
      <c r="D43" s="22"/>
      <c r="E43" s="22"/>
      <c r="F43" s="38"/>
      <c r="G43" s="17" t="str">
        <f t="shared" si="1"/>
        <v/>
      </c>
      <c r="H43" s="41"/>
    </row>
    <row r="44" spans="2:8" x14ac:dyDescent="0.6">
      <c r="B44" s="50" t="s">
        <v>4170</v>
      </c>
      <c r="C44" s="14" t="s">
        <v>4171</v>
      </c>
      <c r="D44" s="22"/>
      <c r="E44" s="22"/>
      <c r="F44" s="38"/>
      <c r="G44" s="17" t="str">
        <f t="shared" si="1"/>
        <v/>
      </c>
      <c r="H44" s="41"/>
    </row>
    <row r="45" spans="2:8" x14ac:dyDescent="0.6">
      <c r="B45" s="50"/>
      <c r="C45" s="14"/>
      <c r="D45" s="22"/>
      <c r="E45" s="22"/>
      <c r="F45" s="38"/>
      <c r="G45" s="17" t="str">
        <f t="shared" si="1"/>
        <v/>
      </c>
      <c r="H45" s="41"/>
    </row>
    <row r="46" spans="2:8" ht="15.5" x14ac:dyDescent="0.6">
      <c r="B46" s="50" t="s">
        <v>4172</v>
      </c>
      <c r="C46" s="14" t="s">
        <v>4155</v>
      </c>
      <c r="D46" s="22" t="s">
        <v>172</v>
      </c>
      <c r="E46" s="22"/>
      <c r="F46" s="38"/>
      <c r="G46" s="17">
        <f t="shared" si="1"/>
        <v>0</v>
      </c>
      <c r="H46" s="41"/>
    </row>
    <row r="47" spans="2:8" x14ac:dyDescent="0.6">
      <c r="B47" s="50"/>
      <c r="C47" s="14"/>
      <c r="D47" s="22"/>
      <c r="E47" s="22"/>
      <c r="F47" s="38"/>
      <c r="G47" s="17" t="str">
        <f t="shared" si="1"/>
        <v/>
      </c>
      <c r="H47" s="41"/>
    </row>
    <row r="48" spans="2:8" x14ac:dyDescent="0.6">
      <c r="B48" s="50" t="s">
        <v>4173</v>
      </c>
      <c r="C48" s="14" t="s">
        <v>4174</v>
      </c>
      <c r="D48" s="22"/>
      <c r="E48" s="22"/>
      <c r="F48" s="38"/>
      <c r="G48" s="17" t="str">
        <f t="shared" si="1"/>
        <v/>
      </c>
      <c r="H48" s="41"/>
    </row>
    <row r="49" spans="2:8" x14ac:dyDescent="0.6">
      <c r="B49" s="50"/>
      <c r="C49" s="14"/>
      <c r="D49" s="22"/>
      <c r="E49" s="22"/>
      <c r="F49" s="38"/>
      <c r="G49" s="17" t="str">
        <f t="shared" si="1"/>
        <v/>
      </c>
      <c r="H49" s="41"/>
    </row>
    <row r="50" spans="2:8" ht="15.5" x14ac:dyDescent="0.6">
      <c r="B50" s="50" t="s">
        <v>4175</v>
      </c>
      <c r="C50" s="14" t="s">
        <v>4155</v>
      </c>
      <c r="D50" s="22" t="s">
        <v>172</v>
      </c>
      <c r="E50" s="22"/>
      <c r="F50" s="48"/>
      <c r="G50" s="17">
        <f t="shared" si="1"/>
        <v>0</v>
      </c>
      <c r="H50" s="41"/>
    </row>
    <row r="51" spans="2:8" x14ac:dyDescent="0.6">
      <c r="B51" s="50"/>
      <c r="C51" s="14"/>
      <c r="D51" s="22"/>
      <c r="E51" s="22"/>
      <c r="F51" s="48"/>
      <c r="G51" s="17" t="str">
        <f t="shared" si="1"/>
        <v/>
      </c>
      <c r="H51" s="41"/>
    </row>
    <row r="52" spans="2:8" x14ac:dyDescent="0.6">
      <c r="B52" s="50"/>
      <c r="C52" s="14"/>
      <c r="D52" s="22"/>
      <c r="E52" s="22"/>
      <c r="F52" s="38"/>
      <c r="G52" s="17" t="str">
        <f t="shared" si="1"/>
        <v/>
      </c>
      <c r="H52" s="41"/>
    </row>
    <row r="53" spans="2:8" x14ac:dyDescent="0.6">
      <c r="B53" s="50"/>
      <c r="C53" s="14"/>
      <c r="D53" s="22"/>
      <c r="E53" s="22"/>
      <c r="F53" s="38"/>
      <c r="G53" s="17" t="str">
        <f t="shared" si="1"/>
        <v/>
      </c>
      <c r="H53" s="41"/>
    </row>
    <row r="54" spans="2:8" x14ac:dyDescent="0.6">
      <c r="B54" s="50"/>
      <c r="C54" s="14"/>
      <c r="D54" s="22"/>
      <c r="E54" s="22"/>
      <c r="F54" s="38"/>
      <c r="G54" s="17" t="str">
        <f t="shared" si="1"/>
        <v/>
      </c>
      <c r="H54" s="41"/>
    </row>
    <row r="55" spans="2:8" x14ac:dyDescent="0.6">
      <c r="B55" s="50"/>
      <c r="C55" s="14"/>
      <c r="D55" s="22"/>
      <c r="E55" s="22"/>
      <c r="F55" s="38"/>
      <c r="G55" s="17" t="str">
        <f t="shared" si="1"/>
        <v/>
      </c>
      <c r="H55" s="41"/>
    </row>
    <row r="56" spans="2:8" x14ac:dyDescent="0.6">
      <c r="B56" s="50"/>
      <c r="C56" s="14"/>
      <c r="D56" s="22"/>
      <c r="E56" s="22"/>
      <c r="F56" s="38"/>
      <c r="G56" s="17" t="str">
        <f t="shared" si="1"/>
        <v/>
      </c>
      <c r="H56" s="41"/>
    </row>
    <row r="57" spans="2:8" x14ac:dyDescent="0.6">
      <c r="B57" s="50"/>
      <c r="C57" s="14"/>
      <c r="D57" s="22"/>
      <c r="E57" s="22"/>
      <c r="F57" s="38"/>
      <c r="G57" s="17" t="str">
        <f t="shared" si="1"/>
        <v/>
      </c>
      <c r="H57" s="41"/>
    </row>
    <row r="58" spans="2:8" x14ac:dyDescent="0.6">
      <c r="B58" s="50"/>
      <c r="C58" s="14"/>
      <c r="D58" s="37"/>
      <c r="E58" s="37"/>
      <c r="F58" s="38"/>
      <c r="G58" s="17" t="str">
        <f t="shared" si="1"/>
        <v/>
      </c>
    </row>
    <row r="59" spans="2:8" x14ac:dyDescent="0.6">
      <c r="B59" s="50"/>
      <c r="C59" s="14"/>
      <c r="D59" s="22"/>
      <c r="E59" s="22"/>
      <c r="F59" s="38"/>
      <c r="G59" s="17" t="str">
        <f t="shared" si="1"/>
        <v/>
      </c>
      <c r="H59" s="41"/>
    </row>
    <row r="60" spans="2:8" x14ac:dyDescent="0.6">
      <c r="B60" s="50"/>
      <c r="C60" s="14"/>
      <c r="D60" s="37"/>
      <c r="E60" s="37"/>
      <c r="F60" s="38"/>
      <c r="G60" s="17" t="str">
        <f t="shared" si="1"/>
        <v/>
      </c>
      <c r="H60" s="49"/>
    </row>
    <row r="61" spans="2:8" x14ac:dyDescent="0.6">
      <c r="B61" s="50"/>
      <c r="C61" s="14"/>
      <c r="D61" s="37"/>
      <c r="E61" s="37"/>
      <c r="F61" s="38"/>
      <c r="G61" s="17" t="str">
        <f t="shared" si="1"/>
        <v/>
      </c>
    </row>
    <row r="62" spans="2:8" x14ac:dyDescent="0.6">
      <c r="B62" s="50"/>
      <c r="C62" s="14"/>
      <c r="D62" s="22"/>
      <c r="E62" s="22"/>
      <c r="F62" s="38"/>
      <c r="G62" s="17" t="str">
        <f t="shared" si="1"/>
        <v/>
      </c>
      <c r="H62" s="41"/>
    </row>
    <row r="63" spans="2:8" x14ac:dyDescent="0.6">
      <c r="B63" s="50"/>
      <c r="C63" s="14"/>
      <c r="D63" s="22"/>
      <c r="E63" s="22"/>
      <c r="F63" s="38"/>
      <c r="G63" s="17" t="str">
        <f t="shared" si="1"/>
        <v/>
      </c>
      <c r="H63" s="41"/>
    </row>
    <row r="64" spans="2:8" x14ac:dyDescent="0.6">
      <c r="B64" s="50"/>
      <c r="C64" s="14"/>
      <c r="D64" s="22"/>
      <c r="E64" s="22"/>
      <c r="F64" s="38"/>
      <c r="G64" s="17" t="str">
        <f t="shared" si="1"/>
        <v/>
      </c>
      <c r="H64" s="41"/>
    </row>
    <row r="65" spans="2:8" x14ac:dyDescent="0.6">
      <c r="B65" s="50"/>
      <c r="C65" s="14"/>
      <c r="D65" s="22"/>
      <c r="E65" s="22"/>
      <c r="F65" s="38"/>
      <c r="G65" s="17" t="str">
        <f t="shared" si="1"/>
        <v/>
      </c>
      <c r="H65" s="41"/>
    </row>
    <row r="66" spans="2:8" x14ac:dyDescent="0.6">
      <c r="B66" s="50"/>
      <c r="C66" s="14"/>
      <c r="D66" s="22"/>
      <c r="E66" s="22"/>
      <c r="F66" s="38"/>
      <c r="G66" s="17" t="str">
        <f t="shared" si="1"/>
        <v/>
      </c>
      <c r="H66" s="41"/>
    </row>
    <row r="67" spans="2:8" x14ac:dyDescent="0.6">
      <c r="B67" s="50"/>
      <c r="C67" s="14"/>
      <c r="D67" s="22"/>
      <c r="E67" s="22"/>
      <c r="F67" s="38"/>
      <c r="G67" s="17" t="str">
        <f t="shared" si="1"/>
        <v/>
      </c>
      <c r="H67" s="41"/>
    </row>
    <row r="68" spans="2:8" x14ac:dyDescent="0.6">
      <c r="B68" s="50"/>
      <c r="C68" s="14"/>
      <c r="D68" s="22"/>
      <c r="E68" s="22"/>
      <c r="F68" s="38"/>
      <c r="G68" s="17" t="str">
        <f t="shared" si="1"/>
        <v/>
      </c>
      <c r="H68" s="41"/>
    </row>
    <row r="69" spans="2:8" x14ac:dyDescent="0.6">
      <c r="B69" s="13"/>
      <c r="C69" s="14"/>
      <c r="D69" s="22"/>
      <c r="E69" s="22"/>
      <c r="F69" s="38"/>
      <c r="G69" s="17" t="str">
        <f t="shared" si="1"/>
        <v/>
      </c>
      <c r="H69" s="41"/>
    </row>
    <row r="70" spans="2:8" x14ac:dyDescent="0.6">
      <c r="B70" s="21"/>
      <c r="C70" s="14"/>
      <c r="D70" s="22"/>
      <c r="E70" s="22"/>
      <c r="F70" s="38"/>
      <c r="G70" s="17" t="str">
        <f t="shared" si="1"/>
        <v/>
      </c>
      <c r="H70" s="41"/>
    </row>
    <row r="71" spans="2:8" s="28" customFormat="1" ht="24.95" customHeight="1" x14ac:dyDescent="0.6">
      <c r="B71" s="93" t="str">
        <f>$B$10</f>
        <v>C14.2</v>
      </c>
      <c r="C71" s="30" t="s">
        <v>173</v>
      </c>
      <c r="D71" s="31"/>
      <c r="E71" s="32"/>
      <c r="F71" s="31"/>
      <c r="G71" s="33">
        <f>SUM(G9:G70)</f>
        <v>0</v>
      </c>
      <c r="H71" s="34"/>
    </row>
  </sheetData>
  <mergeCells count="4">
    <mergeCell ref="E1:G1"/>
    <mergeCell ref="B5:F7"/>
    <mergeCell ref="G4:G7"/>
    <mergeCell ref="B4:F4"/>
  </mergeCells>
  <phoneticPr fontId="16" type="noConversion"/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ZNT 4198/17T Standard Quotation Document Ver. 2019-09-02&amp;R&amp;"Arial,Bold"_____________________
C&amp;P   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42"/>
  <dimension ref="B1:H71"/>
  <sheetViews>
    <sheetView view="pageBreakPreview" topLeftCell="A31" zoomScaleNormal="125" zoomScaleSheetLayoutView="100" zoomScalePageLayoutView="125" workbookViewId="0">
      <selection activeCell="E19" sqref="E1:E1048576"/>
    </sheetView>
  </sheetViews>
  <sheetFormatPr defaultColWidth="6.86328125" defaultRowHeight="13" x14ac:dyDescent="0.6"/>
  <cols>
    <col min="1" max="1" width="0.86328125" style="1" customWidth="1"/>
    <col min="2" max="2" width="11.54296875" style="171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8" x14ac:dyDescent="0.6">
      <c r="B1" s="166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66" t="str">
        <f>Client2</f>
        <v>Department of Transport</v>
      </c>
    </row>
    <row r="3" spans="2:8" x14ac:dyDescent="0.6">
      <c r="B3" s="167"/>
      <c r="C3" s="82"/>
      <c r="D3" s="83"/>
      <c r="E3" s="83"/>
      <c r="F3" s="84"/>
      <c r="G3" s="102"/>
    </row>
    <row r="4" spans="2:8" x14ac:dyDescent="0.6">
      <c r="B4" s="376" t="s">
        <v>8</v>
      </c>
      <c r="C4" s="377"/>
      <c r="D4" s="377"/>
      <c r="E4" s="377"/>
      <c r="F4" s="377"/>
      <c r="G4" s="373" t="str">
        <f>"CHAPTER "&amp;B10</f>
        <v>CHAPTER C14.3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8" ht="12.75" customHeight="1" x14ac:dyDescent="0.6">
      <c r="B6" s="369"/>
      <c r="C6" s="370"/>
      <c r="D6" s="370"/>
      <c r="E6" s="370"/>
      <c r="F6" s="370"/>
      <c r="G6" s="374"/>
      <c r="H6" s="8"/>
    </row>
    <row r="7" spans="2:8" ht="7.5" customHeight="1" x14ac:dyDescent="0.6">
      <c r="B7" s="371"/>
      <c r="C7" s="372"/>
      <c r="D7" s="372"/>
      <c r="E7" s="372"/>
      <c r="F7" s="372"/>
      <c r="G7" s="375"/>
      <c r="H7" s="8"/>
    </row>
    <row r="8" spans="2:8" s="9" customFormat="1" ht="24.95" customHeight="1" x14ac:dyDescent="0.6">
      <c r="B8" s="168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169"/>
      <c r="C9" s="14"/>
      <c r="D9" s="15"/>
      <c r="E9" s="15"/>
      <c r="F9" s="16"/>
      <c r="G9" s="17" t="str">
        <f t="shared" ref="G9:G40" si="0">IF(D9="","",E9*F9)</f>
        <v/>
      </c>
      <c r="H9" s="18"/>
    </row>
    <row r="10" spans="2:8" ht="26" x14ac:dyDescent="0.6">
      <c r="B10" s="172" t="s">
        <v>4176</v>
      </c>
      <c r="C10" s="20" t="s">
        <v>4177</v>
      </c>
      <c r="D10" s="22"/>
      <c r="E10" s="22"/>
      <c r="F10" s="40"/>
      <c r="G10" s="17" t="str">
        <f t="shared" si="0"/>
        <v/>
      </c>
      <c r="H10" s="41"/>
    </row>
    <row r="11" spans="2:8" x14ac:dyDescent="0.6">
      <c r="B11" s="95"/>
      <c r="C11" s="14"/>
      <c r="D11" s="22"/>
      <c r="E11" s="22"/>
      <c r="F11" s="40"/>
      <c r="G11" s="17" t="str">
        <f t="shared" si="0"/>
        <v/>
      </c>
      <c r="H11" s="41"/>
    </row>
    <row r="12" spans="2:8" x14ac:dyDescent="0.6">
      <c r="B12" s="95" t="s">
        <v>4178</v>
      </c>
      <c r="C12" s="14" t="s">
        <v>4179</v>
      </c>
      <c r="D12" s="22"/>
      <c r="E12" s="22"/>
      <c r="F12" s="40"/>
      <c r="G12" s="17" t="str">
        <f t="shared" si="0"/>
        <v/>
      </c>
      <c r="H12" s="41"/>
    </row>
    <row r="13" spans="2:8" x14ac:dyDescent="0.6">
      <c r="B13" s="95"/>
      <c r="C13" s="14"/>
      <c r="D13" s="22"/>
      <c r="E13" s="22"/>
      <c r="F13" s="40"/>
      <c r="G13" s="17" t="str">
        <f t="shared" si="0"/>
        <v/>
      </c>
      <c r="H13" s="41"/>
    </row>
    <row r="14" spans="2:8" ht="15.5" x14ac:dyDescent="0.6">
      <c r="B14" s="95" t="s">
        <v>4180</v>
      </c>
      <c r="C14" s="14" t="s">
        <v>1148</v>
      </c>
      <c r="D14" s="22" t="s">
        <v>49</v>
      </c>
      <c r="E14" s="23"/>
      <c r="F14" s="24"/>
      <c r="G14" s="17">
        <f t="shared" si="0"/>
        <v>0</v>
      </c>
      <c r="H14" s="42"/>
    </row>
    <row r="15" spans="2:8" x14ac:dyDescent="0.6">
      <c r="B15" s="95"/>
      <c r="C15" s="14"/>
      <c r="D15" s="22"/>
      <c r="E15" s="23"/>
      <c r="F15" s="24"/>
      <c r="G15" s="17" t="str">
        <f t="shared" si="0"/>
        <v/>
      </c>
      <c r="H15" s="42"/>
    </row>
    <row r="16" spans="2:8" ht="26" x14ac:dyDescent="0.6">
      <c r="B16" s="95" t="s">
        <v>4181</v>
      </c>
      <c r="C16" s="14" t="s">
        <v>1150</v>
      </c>
      <c r="D16" s="22" t="s">
        <v>49</v>
      </c>
      <c r="E16" s="23"/>
      <c r="F16" s="24"/>
      <c r="G16" s="17">
        <f t="shared" si="0"/>
        <v>0</v>
      </c>
      <c r="H16" s="42"/>
    </row>
    <row r="17" spans="2:8" x14ac:dyDescent="0.6">
      <c r="B17" s="95"/>
      <c r="C17" s="14"/>
      <c r="D17" s="22"/>
      <c r="E17" s="23"/>
      <c r="F17" s="24"/>
      <c r="G17" s="17" t="str">
        <f t="shared" si="0"/>
        <v/>
      </c>
      <c r="H17" s="42"/>
    </row>
    <row r="18" spans="2:8" ht="26" x14ac:dyDescent="0.6">
      <c r="B18" s="95" t="s">
        <v>4182</v>
      </c>
      <c r="C18" s="14" t="s">
        <v>4183</v>
      </c>
      <c r="D18" s="22"/>
      <c r="E18" s="23"/>
      <c r="F18" s="40"/>
      <c r="G18" s="17" t="str">
        <f t="shared" si="0"/>
        <v/>
      </c>
      <c r="H18" s="41"/>
    </row>
    <row r="19" spans="2:8" x14ac:dyDescent="0.6">
      <c r="B19" s="95"/>
      <c r="C19" s="14"/>
      <c r="D19" s="22"/>
      <c r="E19" s="23"/>
      <c r="F19" s="43"/>
      <c r="G19" s="17" t="str">
        <f t="shared" si="0"/>
        <v/>
      </c>
      <c r="H19" s="41"/>
    </row>
    <row r="20" spans="2:8" ht="15.5" x14ac:dyDescent="0.6">
      <c r="B20" s="95" t="s">
        <v>4184</v>
      </c>
      <c r="C20" s="14" t="s">
        <v>1148</v>
      </c>
      <c r="D20" s="22" t="s">
        <v>49</v>
      </c>
      <c r="E20" s="23"/>
      <c r="F20" s="40"/>
      <c r="G20" s="17">
        <f t="shared" si="0"/>
        <v>0</v>
      </c>
      <c r="H20" s="44"/>
    </row>
    <row r="21" spans="2:8" x14ac:dyDescent="0.6">
      <c r="B21" s="95"/>
      <c r="C21" s="14"/>
      <c r="D21" s="22"/>
      <c r="E21" s="23"/>
      <c r="F21" s="45"/>
      <c r="G21" s="17" t="str">
        <f t="shared" si="0"/>
        <v/>
      </c>
    </row>
    <row r="22" spans="2:8" ht="26" x14ac:dyDescent="0.6">
      <c r="B22" s="95" t="s">
        <v>4185</v>
      </c>
      <c r="C22" s="14" t="s">
        <v>1150</v>
      </c>
      <c r="D22" s="22" t="s">
        <v>49</v>
      </c>
      <c r="E22" s="23"/>
      <c r="F22" s="45"/>
      <c r="G22" s="17">
        <f t="shared" si="0"/>
        <v>0</v>
      </c>
    </row>
    <row r="23" spans="2:8" x14ac:dyDescent="0.6">
      <c r="B23" s="95"/>
      <c r="C23" s="14"/>
      <c r="D23" s="22"/>
      <c r="E23" s="23"/>
      <c r="F23" s="38"/>
      <c r="G23" s="17" t="str">
        <f t="shared" si="0"/>
        <v/>
      </c>
    </row>
    <row r="24" spans="2:8" ht="26" x14ac:dyDescent="0.6">
      <c r="B24" s="95" t="s">
        <v>4186</v>
      </c>
      <c r="C24" s="14" t="s">
        <v>4187</v>
      </c>
      <c r="D24" s="22"/>
      <c r="E24" s="23"/>
      <c r="F24" s="45"/>
      <c r="G24" s="17" t="str">
        <f t="shared" si="0"/>
        <v/>
      </c>
    </row>
    <row r="25" spans="2:8" x14ac:dyDescent="0.6">
      <c r="B25" s="95"/>
      <c r="C25" s="14"/>
      <c r="D25" s="22"/>
      <c r="E25" s="23"/>
      <c r="F25" s="43"/>
      <c r="G25" s="17" t="str">
        <f t="shared" si="0"/>
        <v/>
      </c>
    </row>
    <row r="26" spans="2:8" x14ac:dyDescent="0.6">
      <c r="B26" s="95" t="s">
        <v>4188</v>
      </c>
      <c r="C26" s="14" t="s">
        <v>1148</v>
      </c>
      <c r="D26" s="22" t="s">
        <v>59</v>
      </c>
      <c r="E26" s="23"/>
      <c r="F26" s="45"/>
      <c r="G26" s="17">
        <f t="shared" si="0"/>
        <v>0</v>
      </c>
    </row>
    <row r="27" spans="2:8" x14ac:dyDescent="0.6">
      <c r="B27" s="95"/>
      <c r="C27" s="14"/>
      <c r="D27" s="22"/>
      <c r="E27" s="23"/>
      <c r="F27" s="38"/>
      <c r="G27" s="17" t="str">
        <f t="shared" si="0"/>
        <v/>
      </c>
      <c r="H27" s="42"/>
    </row>
    <row r="28" spans="2:8" ht="26" x14ac:dyDescent="0.6">
      <c r="B28" s="95" t="s">
        <v>4189</v>
      </c>
      <c r="C28" s="14" t="s">
        <v>1150</v>
      </c>
      <c r="D28" s="22" t="s">
        <v>59</v>
      </c>
      <c r="E28" s="26"/>
      <c r="F28" s="27"/>
      <c r="G28" s="17">
        <f t="shared" si="0"/>
        <v>0</v>
      </c>
      <c r="H28" s="18"/>
    </row>
    <row r="29" spans="2:8" s="36" customFormat="1" x14ac:dyDescent="0.6">
      <c r="B29" s="95"/>
      <c r="C29" s="14"/>
      <c r="D29" s="15"/>
      <c r="E29" s="26"/>
      <c r="F29" s="27"/>
      <c r="G29" s="17" t="str">
        <f t="shared" si="0"/>
        <v/>
      </c>
      <c r="H29" s="18"/>
    </row>
    <row r="30" spans="2:8" ht="39" x14ac:dyDescent="0.6">
      <c r="B30" s="95" t="s">
        <v>4190</v>
      </c>
      <c r="C30" s="14" t="s">
        <v>4191</v>
      </c>
      <c r="D30" s="22"/>
      <c r="E30" s="23"/>
      <c r="F30" s="38"/>
      <c r="G30" s="17" t="str">
        <f t="shared" si="0"/>
        <v/>
      </c>
      <c r="H30" s="42"/>
    </row>
    <row r="31" spans="2:8" x14ac:dyDescent="0.6">
      <c r="B31" s="95"/>
      <c r="C31" s="14"/>
      <c r="D31" s="22"/>
      <c r="E31" s="23"/>
      <c r="F31" s="38"/>
      <c r="G31" s="17" t="str">
        <f t="shared" si="0"/>
        <v/>
      </c>
      <c r="H31" s="42"/>
    </row>
    <row r="32" spans="2:8" x14ac:dyDescent="0.6">
      <c r="B32" s="95" t="s">
        <v>4192</v>
      </c>
      <c r="C32" s="14" t="s">
        <v>1148</v>
      </c>
      <c r="D32" s="22" t="s">
        <v>59</v>
      </c>
      <c r="E32" s="23"/>
      <c r="F32" s="47"/>
      <c r="G32" s="17">
        <f t="shared" si="0"/>
        <v>0</v>
      </c>
      <c r="H32" s="41"/>
    </row>
    <row r="33" spans="2:8" x14ac:dyDescent="0.6">
      <c r="B33" s="95"/>
      <c r="C33" s="14"/>
      <c r="D33" s="22"/>
      <c r="E33" s="23"/>
      <c r="F33" s="47"/>
      <c r="G33" s="17" t="str">
        <f t="shared" si="0"/>
        <v/>
      </c>
      <c r="H33" s="41"/>
    </row>
    <row r="34" spans="2:8" ht="26" x14ac:dyDescent="0.6">
      <c r="B34" s="95" t="s">
        <v>4193</v>
      </c>
      <c r="C34" s="14" t="s">
        <v>1150</v>
      </c>
      <c r="D34" s="22" t="s">
        <v>59</v>
      </c>
      <c r="E34" s="23"/>
      <c r="F34" s="43"/>
      <c r="G34" s="17">
        <f t="shared" si="0"/>
        <v>0</v>
      </c>
      <c r="H34" s="41"/>
    </row>
    <row r="35" spans="2:8" x14ac:dyDescent="0.6">
      <c r="B35" s="95"/>
      <c r="C35" s="14"/>
      <c r="D35" s="22"/>
      <c r="E35" s="23"/>
      <c r="F35" s="43"/>
      <c r="G35" s="17" t="str">
        <f t="shared" si="0"/>
        <v/>
      </c>
      <c r="H35" s="41"/>
    </row>
    <row r="36" spans="2:8" ht="26" x14ac:dyDescent="0.6">
      <c r="B36" s="95" t="s">
        <v>4194</v>
      </c>
      <c r="C36" s="14" t="s">
        <v>4195</v>
      </c>
      <c r="D36" s="22" t="s">
        <v>90</v>
      </c>
      <c r="E36" s="22"/>
      <c r="F36" s="40"/>
      <c r="G36" s="17">
        <f t="shared" si="0"/>
        <v>0</v>
      </c>
      <c r="H36" s="41"/>
    </row>
    <row r="37" spans="2:8" x14ac:dyDescent="0.6">
      <c r="B37" s="95"/>
      <c r="C37" s="14"/>
      <c r="D37" s="22"/>
      <c r="E37" s="22"/>
      <c r="F37" s="40"/>
      <c r="G37" s="17" t="str">
        <f t="shared" si="0"/>
        <v/>
      </c>
      <c r="H37" s="41"/>
    </row>
    <row r="38" spans="2:8" ht="26" x14ac:dyDescent="0.6">
      <c r="B38" s="95" t="s">
        <v>4196</v>
      </c>
      <c r="C38" s="14" t="s">
        <v>4197</v>
      </c>
      <c r="D38" s="22" t="s">
        <v>28</v>
      </c>
      <c r="E38" s="22"/>
      <c r="F38" s="38"/>
      <c r="G38" s="17">
        <f t="shared" si="0"/>
        <v>0</v>
      </c>
      <c r="H38" s="41"/>
    </row>
    <row r="39" spans="2:8" x14ac:dyDescent="0.6">
      <c r="B39" s="169"/>
      <c r="C39" s="14"/>
      <c r="D39" s="22"/>
      <c r="E39" s="22"/>
      <c r="F39" s="38"/>
      <c r="G39" s="17" t="str">
        <f t="shared" si="0"/>
        <v/>
      </c>
      <c r="H39" s="41"/>
    </row>
    <row r="40" spans="2:8" x14ac:dyDescent="0.6">
      <c r="B40" s="169"/>
      <c r="C40" s="14"/>
      <c r="D40" s="22"/>
      <c r="E40" s="22"/>
      <c r="F40" s="38"/>
      <c r="G40" s="17" t="str">
        <f t="shared" si="0"/>
        <v/>
      </c>
      <c r="H40" s="41"/>
    </row>
    <row r="41" spans="2:8" x14ac:dyDescent="0.6">
      <c r="B41" s="170"/>
      <c r="C41" s="14"/>
      <c r="D41" s="22"/>
      <c r="E41" s="22"/>
      <c r="F41" s="38"/>
      <c r="G41" s="17" t="str">
        <f t="shared" ref="G41:G70" si="1">IF(D41="","",E41*F41)</f>
        <v/>
      </c>
      <c r="H41" s="41"/>
    </row>
    <row r="42" spans="2:8" x14ac:dyDescent="0.6">
      <c r="B42" s="170"/>
      <c r="C42" s="14"/>
      <c r="D42" s="22"/>
      <c r="E42" s="22"/>
      <c r="F42" s="38"/>
      <c r="G42" s="17" t="str">
        <f t="shared" si="1"/>
        <v/>
      </c>
      <c r="H42" s="41"/>
    </row>
    <row r="43" spans="2:8" x14ac:dyDescent="0.6">
      <c r="B43" s="169"/>
      <c r="C43" s="14"/>
      <c r="D43" s="22"/>
      <c r="E43" s="22"/>
      <c r="F43" s="38"/>
      <c r="G43" s="17" t="str">
        <f t="shared" si="1"/>
        <v/>
      </c>
      <c r="H43" s="41"/>
    </row>
    <row r="44" spans="2:8" x14ac:dyDescent="0.6">
      <c r="B44" s="169"/>
      <c r="C44" s="14"/>
      <c r="D44" s="22"/>
      <c r="E44" s="22"/>
      <c r="F44" s="38"/>
      <c r="G44" s="17" t="str">
        <f t="shared" si="1"/>
        <v/>
      </c>
      <c r="H44" s="41"/>
    </row>
    <row r="45" spans="2:8" x14ac:dyDescent="0.6">
      <c r="B45" s="169"/>
      <c r="C45" s="14"/>
      <c r="D45" s="22"/>
      <c r="E45" s="22"/>
      <c r="F45" s="38"/>
      <c r="G45" s="17" t="str">
        <f t="shared" si="1"/>
        <v/>
      </c>
      <c r="H45" s="41"/>
    </row>
    <row r="46" spans="2:8" x14ac:dyDescent="0.6">
      <c r="B46" s="169"/>
      <c r="C46" s="14"/>
      <c r="D46" s="22"/>
      <c r="E46" s="22"/>
      <c r="F46" s="48"/>
      <c r="G46" s="17" t="str">
        <f t="shared" si="1"/>
        <v/>
      </c>
      <c r="H46" s="41"/>
    </row>
    <row r="47" spans="2:8" x14ac:dyDescent="0.6">
      <c r="B47" s="169"/>
      <c r="C47" s="14"/>
      <c r="D47" s="22"/>
      <c r="E47" s="22"/>
      <c r="F47" s="48"/>
      <c r="G47" s="17" t="str">
        <f t="shared" si="1"/>
        <v/>
      </c>
      <c r="H47" s="41"/>
    </row>
    <row r="48" spans="2:8" x14ac:dyDescent="0.6">
      <c r="B48" s="170"/>
      <c r="C48" s="14"/>
      <c r="D48" s="22"/>
      <c r="E48" s="22"/>
      <c r="F48" s="38"/>
      <c r="G48" s="17" t="str">
        <f t="shared" si="1"/>
        <v/>
      </c>
      <c r="H48" s="41"/>
    </row>
    <row r="49" spans="2:8" x14ac:dyDescent="0.6">
      <c r="B49" s="169"/>
      <c r="C49" s="14"/>
      <c r="D49" s="22"/>
      <c r="E49" s="22"/>
      <c r="F49" s="38"/>
      <c r="G49" s="17" t="str">
        <f t="shared" si="1"/>
        <v/>
      </c>
      <c r="H49" s="41"/>
    </row>
    <row r="50" spans="2:8" x14ac:dyDescent="0.6">
      <c r="B50" s="169"/>
      <c r="C50" s="14"/>
      <c r="D50" s="22"/>
      <c r="E50" s="22"/>
      <c r="F50" s="38"/>
      <c r="G50" s="17" t="str">
        <f t="shared" si="1"/>
        <v/>
      </c>
      <c r="H50" s="41"/>
    </row>
    <row r="51" spans="2:8" x14ac:dyDescent="0.6">
      <c r="B51" s="169"/>
      <c r="C51" s="14"/>
      <c r="D51" s="22"/>
      <c r="E51" s="22"/>
      <c r="F51" s="38"/>
      <c r="G51" s="17" t="str">
        <f t="shared" si="1"/>
        <v/>
      </c>
      <c r="H51" s="41"/>
    </row>
    <row r="52" spans="2:8" x14ac:dyDescent="0.6">
      <c r="B52" s="169"/>
      <c r="C52" s="14"/>
      <c r="D52" s="22"/>
      <c r="E52" s="22"/>
      <c r="F52" s="38"/>
      <c r="G52" s="17" t="str">
        <f t="shared" si="1"/>
        <v/>
      </c>
      <c r="H52" s="41"/>
    </row>
    <row r="53" spans="2:8" x14ac:dyDescent="0.6">
      <c r="B53" s="169"/>
      <c r="C53" s="14"/>
      <c r="D53" s="22"/>
      <c r="E53" s="22"/>
      <c r="F53" s="38"/>
      <c r="G53" s="17" t="str">
        <f t="shared" si="1"/>
        <v/>
      </c>
      <c r="H53" s="41"/>
    </row>
    <row r="54" spans="2:8" x14ac:dyDescent="0.6">
      <c r="B54" s="169"/>
      <c r="C54" s="14"/>
      <c r="D54" s="37"/>
      <c r="E54" s="37"/>
      <c r="F54" s="38"/>
      <c r="G54" s="17" t="str">
        <f t="shared" si="1"/>
        <v/>
      </c>
    </row>
    <row r="55" spans="2:8" x14ac:dyDescent="0.6">
      <c r="B55" s="169"/>
      <c r="C55" s="14"/>
      <c r="D55" s="22"/>
      <c r="E55" s="22"/>
      <c r="F55" s="38"/>
      <c r="G55" s="17" t="str">
        <f t="shared" si="1"/>
        <v/>
      </c>
      <c r="H55" s="41"/>
    </row>
    <row r="56" spans="2:8" x14ac:dyDescent="0.6">
      <c r="B56" s="170"/>
      <c r="C56" s="14"/>
      <c r="D56" s="37"/>
      <c r="E56" s="37"/>
      <c r="F56" s="38"/>
      <c r="G56" s="17" t="str">
        <f t="shared" si="1"/>
        <v/>
      </c>
      <c r="H56" s="49"/>
    </row>
    <row r="57" spans="2:8" x14ac:dyDescent="0.6">
      <c r="B57" s="169"/>
      <c r="C57" s="14"/>
      <c r="D57" s="37"/>
      <c r="E57" s="37"/>
      <c r="F57" s="38"/>
      <c r="G57" s="17" t="str">
        <f t="shared" si="1"/>
        <v/>
      </c>
    </row>
    <row r="58" spans="2:8" x14ac:dyDescent="0.6">
      <c r="B58" s="169"/>
      <c r="C58" s="14"/>
      <c r="D58" s="22"/>
      <c r="E58" s="22"/>
      <c r="F58" s="38"/>
      <c r="G58" s="17" t="str">
        <f t="shared" si="1"/>
        <v/>
      </c>
      <c r="H58" s="41"/>
    </row>
    <row r="59" spans="2:8" x14ac:dyDescent="0.6">
      <c r="B59" s="169"/>
      <c r="C59" s="14"/>
      <c r="D59" s="22"/>
      <c r="E59" s="22"/>
      <c r="F59" s="38"/>
      <c r="G59" s="17" t="str">
        <f t="shared" si="1"/>
        <v/>
      </c>
      <c r="H59" s="41"/>
    </row>
    <row r="60" spans="2:8" x14ac:dyDescent="0.6">
      <c r="B60" s="169"/>
      <c r="C60" s="14"/>
      <c r="D60" s="22"/>
      <c r="E60" s="22"/>
      <c r="F60" s="38"/>
      <c r="G60" s="17" t="str">
        <f t="shared" si="1"/>
        <v/>
      </c>
      <c r="H60" s="41"/>
    </row>
    <row r="61" spans="2:8" x14ac:dyDescent="0.6">
      <c r="B61" s="169"/>
      <c r="C61" s="14"/>
      <c r="D61" s="22"/>
      <c r="E61" s="22"/>
      <c r="F61" s="38"/>
      <c r="G61" s="17" t="str">
        <f t="shared" si="1"/>
        <v/>
      </c>
      <c r="H61" s="41"/>
    </row>
    <row r="62" spans="2:8" x14ac:dyDescent="0.6">
      <c r="B62" s="170"/>
      <c r="C62" s="14"/>
      <c r="D62" s="22"/>
      <c r="E62" s="22"/>
      <c r="F62" s="38"/>
      <c r="G62" s="17" t="str">
        <f t="shared" si="1"/>
        <v/>
      </c>
      <c r="H62" s="41"/>
    </row>
    <row r="63" spans="2:8" x14ac:dyDescent="0.6">
      <c r="B63" s="169"/>
      <c r="C63" s="14"/>
      <c r="D63" s="22"/>
      <c r="E63" s="22"/>
      <c r="F63" s="38"/>
      <c r="G63" s="17" t="str">
        <f t="shared" si="1"/>
        <v/>
      </c>
      <c r="H63" s="41"/>
    </row>
    <row r="64" spans="2:8" x14ac:dyDescent="0.6">
      <c r="B64" s="169"/>
      <c r="C64" s="14"/>
      <c r="D64" s="22"/>
      <c r="E64" s="22"/>
      <c r="F64" s="38"/>
      <c r="G64" s="17" t="str">
        <f t="shared" si="1"/>
        <v/>
      </c>
      <c r="H64" s="41"/>
    </row>
    <row r="65" spans="2:8" x14ac:dyDescent="0.6">
      <c r="B65" s="169"/>
      <c r="C65" s="14"/>
      <c r="D65" s="22"/>
      <c r="E65" s="22"/>
      <c r="F65" s="38"/>
      <c r="G65" s="17" t="str">
        <f t="shared" si="1"/>
        <v/>
      </c>
      <c r="H65" s="41"/>
    </row>
    <row r="66" spans="2:8" x14ac:dyDescent="0.6">
      <c r="B66" s="170"/>
      <c r="C66" s="14"/>
      <c r="D66" s="22"/>
      <c r="E66" s="22"/>
      <c r="F66" s="38"/>
      <c r="G66" s="17" t="str">
        <f t="shared" si="1"/>
        <v/>
      </c>
      <c r="H66" s="41"/>
    </row>
    <row r="67" spans="2:8" x14ac:dyDescent="0.6">
      <c r="B67" s="169"/>
      <c r="C67" s="14"/>
      <c r="D67" s="22"/>
      <c r="E67" s="22"/>
      <c r="F67" s="38"/>
      <c r="G67" s="17" t="str">
        <f t="shared" si="1"/>
        <v/>
      </c>
      <c r="H67" s="41"/>
    </row>
    <row r="68" spans="2:8" x14ac:dyDescent="0.6">
      <c r="B68" s="170"/>
      <c r="C68" s="14"/>
      <c r="D68" s="22"/>
      <c r="E68" s="22"/>
      <c r="F68" s="38"/>
      <c r="G68" s="17" t="str">
        <f t="shared" si="1"/>
        <v/>
      </c>
      <c r="H68" s="41"/>
    </row>
    <row r="69" spans="2:8" x14ac:dyDescent="0.6">
      <c r="B69" s="169"/>
      <c r="C69" s="14"/>
      <c r="D69" s="22"/>
      <c r="E69" s="22"/>
      <c r="F69" s="38"/>
      <c r="G69" s="17" t="str">
        <f t="shared" si="1"/>
        <v/>
      </c>
      <c r="H69" s="41"/>
    </row>
    <row r="70" spans="2:8" x14ac:dyDescent="0.6">
      <c r="B70" s="169"/>
      <c r="C70" s="14"/>
      <c r="D70" s="22"/>
      <c r="E70" s="22"/>
      <c r="F70" s="38"/>
      <c r="G70" s="17" t="str">
        <f t="shared" si="1"/>
        <v/>
      </c>
      <c r="H70" s="41"/>
    </row>
    <row r="71" spans="2:8" s="28" customFormat="1" ht="24.95" customHeight="1" x14ac:dyDescent="0.6">
      <c r="B71" s="93" t="str">
        <f>$B$10</f>
        <v>C14.3</v>
      </c>
      <c r="C71" s="30" t="s">
        <v>173</v>
      </c>
      <c r="D71" s="31"/>
      <c r="E71" s="32"/>
      <c r="F71" s="31"/>
      <c r="G71" s="33">
        <f>SUM(G9:G70)</f>
        <v>0</v>
      </c>
      <c r="H71" s="34"/>
    </row>
  </sheetData>
  <mergeCells count="4">
    <mergeCell ref="E1:G1"/>
    <mergeCell ref="B5:F7"/>
    <mergeCell ref="G4:G7"/>
    <mergeCell ref="B4:F4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ZNT 4198/17T Standard Quotation Document Ver. 2019-09-02&amp;R&amp;"Arial,Bold"_____________________
C&amp;P   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43"/>
  <dimension ref="B1:H74"/>
  <sheetViews>
    <sheetView view="pageBreakPreview" topLeftCell="A31" zoomScaleNormal="125" zoomScaleSheetLayoutView="100" zoomScalePageLayoutView="125" workbookViewId="0">
      <selection activeCell="E19" sqref="E1:E1048576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82"/>
      <c r="C3" s="82"/>
      <c r="D3" s="83"/>
      <c r="E3" s="83"/>
      <c r="F3" s="84"/>
      <c r="G3" s="102"/>
    </row>
    <row r="4" spans="2:8" x14ac:dyDescent="0.6">
      <c r="B4" s="376" t="s">
        <v>8</v>
      </c>
      <c r="C4" s="377"/>
      <c r="D4" s="377"/>
      <c r="E4" s="377"/>
      <c r="F4" s="377"/>
      <c r="G4" s="373" t="str">
        <f>"CHAPTER "&amp;B10</f>
        <v>CHAPTER C14.4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8" ht="12.75" customHeight="1" x14ac:dyDescent="0.6">
      <c r="B6" s="369"/>
      <c r="C6" s="370"/>
      <c r="D6" s="370"/>
      <c r="E6" s="370"/>
      <c r="F6" s="370"/>
      <c r="G6" s="374"/>
      <c r="H6" s="8"/>
    </row>
    <row r="7" spans="2:8" ht="7.5" customHeight="1" x14ac:dyDescent="0.6">
      <c r="B7" s="371"/>
      <c r="C7" s="372"/>
      <c r="D7" s="372"/>
      <c r="E7" s="372"/>
      <c r="F7" s="372"/>
      <c r="G7" s="375"/>
      <c r="H7" s="8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13"/>
      <c r="C9" s="14"/>
      <c r="D9" s="15"/>
      <c r="E9" s="15"/>
      <c r="F9" s="16"/>
      <c r="G9" s="17" t="str">
        <f t="shared" ref="G9:G40" si="0">IF(D9="","",E9*F9)</f>
        <v/>
      </c>
      <c r="H9" s="18"/>
    </row>
    <row r="10" spans="2:8" ht="26" x14ac:dyDescent="0.6">
      <c r="B10" s="77" t="s">
        <v>4198</v>
      </c>
      <c r="C10" s="20" t="s">
        <v>4199</v>
      </c>
      <c r="D10" s="22"/>
      <c r="E10" s="22"/>
      <c r="F10" s="40"/>
      <c r="G10" s="17" t="str">
        <f t="shared" si="0"/>
        <v/>
      </c>
      <c r="H10" s="41"/>
    </row>
    <row r="11" spans="2:8" x14ac:dyDescent="0.6">
      <c r="B11" s="50"/>
      <c r="C11" s="14"/>
      <c r="D11" s="22"/>
      <c r="E11" s="22"/>
      <c r="F11" s="40"/>
      <c r="G11" s="17" t="str">
        <f t="shared" si="0"/>
        <v/>
      </c>
      <c r="H11" s="41"/>
    </row>
    <row r="12" spans="2:8" ht="26" x14ac:dyDescent="0.6">
      <c r="B12" s="50" t="s">
        <v>4200</v>
      </c>
      <c r="C12" s="14" t="s">
        <v>4201</v>
      </c>
      <c r="D12" s="15" t="s">
        <v>1240</v>
      </c>
      <c r="E12" s="22"/>
      <c r="F12" s="40"/>
      <c r="G12" s="17">
        <f t="shared" si="0"/>
        <v>0</v>
      </c>
      <c r="H12" s="41"/>
    </row>
    <row r="13" spans="2:8" x14ac:dyDescent="0.6">
      <c r="B13" s="50"/>
      <c r="C13" s="14"/>
      <c r="D13" s="22"/>
      <c r="E13" s="22"/>
      <c r="F13" s="40"/>
      <c r="G13" s="17" t="str">
        <f t="shared" si="0"/>
        <v/>
      </c>
      <c r="H13" s="41"/>
    </row>
    <row r="14" spans="2:8" x14ac:dyDescent="0.6">
      <c r="B14" s="50" t="s">
        <v>4202</v>
      </c>
      <c r="C14" s="14" t="s">
        <v>4203</v>
      </c>
      <c r="D14" s="15" t="s">
        <v>1240</v>
      </c>
      <c r="E14" s="23"/>
      <c r="F14" s="24"/>
      <c r="G14" s="17">
        <f t="shared" si="0"/>
        <v>0</v>
      </c>
      <c r="H14" s="42"/>
    </row>
    <row r="15" spans="2:8" x14ac:dyDescent="0.6">
      <c r="B15" s="50"/>
      <c r="C15" s="14"/>
      <c r="D15" s="22"/>
      <c r="E15" s="23"/>
      <c r="F15" s="24"/>
      <c r="G15" s="17" t="str">
        <f t="shared" si="0"/>
        <v/>
      </c>
      <c r="H15" s="42"/>
    </row>
    <row r="16" spans="2:8" ht="39" x14ac:dyDescent="0.6">
      <c r="B16" s="50" t="s">
        <v>4204</v>
      </c>
      <c r="C16" s="14" t="s">
        <v>4205</v>
      </c>
      <c r="D16" s="22"/>
      <c r="E16" s="23"/>
      <c r="F16" s="24"/>
      <c r="G16" s="17" t="str">
        <f t="shared" si="0"/>
        <v/>
      </c>
      <c r="H16" s="42"/>
    </row>
    <row r="17" spans="2:8" x14ac:dyDescent="0.6">
      <c r="B17" s="50"/>
      <c r="C17" s="14"/>
      <c r="D17" s="22"/>
      <c r="E17" s="23"/>
      <c r="F17" s="24"/>
      <c r="G17" s="17" t="str">
        <f t="shared" si="0"/>
        <v/>
      </c>
      <c r="H17" s="42"/>
    </row>
    <row r="18" spans="2:8" x14ac:dyDescent="0.6">
      <c r="B18" s="50" t="s">
        <v>4206</v>
      </c>
      <c r="C18" s="14" t="s">
        <v>4207</v>
      </c>
      <c r="D18" s="22"/>
      <c r="E18" s="23"/>
      <c r="F18" s="40"/>
      <c r="G18" s="17" t="str">
        <f t="shared" si="0"/>
        <v/>
      </c>
      <c r="H18" s="41"/>
    </row>
    <row r="19" spans="2:8" x14ac:dyDescent="0.6">
      <c r="B19" s="50"/>
      <c r="C19" s="14"/>
      <c r="D19" s="22"/>
      <c r="E19" s="23"/>
      <c r="F19" s="43"/>
      <c r="G19" s="17" t="str">
        <f t="shared" si="0"/>
        <v/>
      </c>
      <c r="H19" s="41"/>
    </row>
    <row r="20" spans="2:8" x14ac:dyDescent="0.6">
      <c r="B20" s="50" t="s">
        <v>109</v>
      </c>
      <c r="C20" s="14" t="s">
        <v>4208</v>
      </c>
      <c r="D20" s="15" t="s">
        <v>1240</v>
      </c>
      <c r="E20" s="23"/>
      <c r="F20" s="40"/>
      <c r="G20" s="17">
        <f t="shared" si="0"/>
        <v>0</v>
      </c>
      <c r="H20" s="44"/>
    </row>
    <row r="21" spans="2:8" x14ac:dyDescent="0.6">
      <c r="B21" s="50"/>
      <c r="C21" s="14"/>
      <c r="D21" s="22"/>
      <c r="E21" s="23"/>
      <c r="F21" s="45"/>
      <c r="G21" s="17" t="str">
        <f t="shared" si="0"/>
        <v/>
      </c>
    </row>
    <row r="22" spans="2:8" x14ac:dyDescent="0.6">
      <c r="B22" s="50" t="s">
        <v>112</v>
      </c>
      <c r="C22" s="14" t="s">
        <v>4209</v>
      </c>
      <c r="D22" s="15" t="s">
        <v>1240</v>
      </c>
      <c r="E22" s="23"/>
      <c r="F22" s="45"/>
      <c r="G22" s="17">
        <f t="shared" si="0"/>
        <v>0</v>
      </c>
    </row>
    <row r="23" spans="2:8" x14ac:dyDescent="0.6">
      <c r="B23" s="50"/>
      <c r="C23" s="14"/>
      <c r="D23" s="22"/>
      <c r="E23" s="23"/>
      <c r="F23" s="38"/>
      <c r="G23" s="17" t="str">
        <f t="shared" si="0"/>
        <v/>
      </c>
    </row>
    <row r="24" spans="2:8" x14ac:dyDescent="0.6">
      <c r="B24" s="50" t="s">
        <v>4210</v>
      </c>
      <c r="C24" s="14" t="s">
        <v>4211</v>
      </c>
      <c r="D24" s="22"/>
      <c r="E24" s="23"/>
      <c r="F24" s="45"/>
      <c r="G24" s="17" t="str">
        <f t="shared" si="0"/>
        <v/>
      </c>
    </row>
    <row r="25" spans="2:8" x14ac:dyDescent="0.6">
      <c r="B25" s="50"/>
      <c r="C25" s="14"/>
      <c r="D25" s="22"/>
      <c r="E25" s="23"/>
      <c r="F25" s="43"/>
      <c r="G25" s="17" t="str">
        <f t="shared" si="0"/>
        <v/>
      </c>
    </row>
    <row r="26" spans="2:8" x14ac:dyDescent="0.6">
      <c r="B26" s="50" t="s">
        <v>109</v>
      </c>
      <c r="C26" s="14" t="s">
        <v>4208</v>
      </c>
      <c r="D26" s="15" t="s">
        <v>1240</v>
      </c>
      <c r="E26" s="23"/>
      <c r="F26" s="45"/>
      <c r="G26" s="17">
        <f t="shared" si="0"/>
        <v>0</v>
      </c>
    </row>
    <row r="27" spans="2:8" x14ac:dyDescent="0.6">
      <c r="B27" s="50"/>
      <c r="C27" s="14"/>
      <c r="D27" s="22"/>
      <c r="E27" s="23"/>
      <c r="F27" s="38"/>
      <c r="G27" s="17" t="str">
        <f t="shared" si="0"/>
        <v/>
      </c>
      <c r="H27" s="42"/>
    </row>
    <row r="28" spans="2:8" x14ac:dyDescent="0.6">
      <c r="B28" s="50" t="s">
        <v>112</v>
      </c>
      <c r="C28" s="14" t="s">
        <v>4209</v>
      </c>
      <c r="D28" s="15" t="s">
        <v>1240</v>
      </c>
      <c r="E28" s="26"/>
      <c r="F28" s="27"/>
      <c r="G28" s="17">
        <f t="shared" si="0"/>
        <v>0</v>
      </c>
      <c r="H28" s="18"/>
    </row>
    <row r="29" spans="2:8" s="36" customFormat="1" x14ac:dyDescent="0.6">
      <c r="B29" s="50"/>
      <c r="C29" s="14"/>
      <c r="D29" s="15"/>
      <c r="E29" s="26"/>
      <c r="F29" s="27"/>
      <c r="G29" s="17" t="str">
        <f t="shared" si="0"/>
        <v/>
      </c>
      <c r="H29" s="18"/>
    </row>
    <row r="30" spans="2:8" x14ac:dyDescent="0.6">
      <c r="B30" s="50" t="s">
        <v>4212</v>
      </c>
      <c r="C30" s="14" t="s">
        <v>4213</v>
      </c>
      <c r="D30" s="22"/>
      <c r="E30" s="23"/>
      <c r="F30" s="38"/>
      <c r="G30" s="17" t="str">
        <f t="shared" si="0"/>
        <v/>
      </c>
      <c r="H30" s="42"/>
    </row>
    <row r="31" spans="2:8" x14ac:dyDescent="0.6">
      <c r="B31" s="50"/>
      <c r="C31" s="14"/>
      <c r="D31" s="22"/>
      <c r="E31" s="23"/>
      <c r="F31" s="38"/>
      <c r="G31" s="17" t="str">
        <f t="shared" si="0"/>
        <v/>
      </c>
      <c r="H31" s="42"/>
    </row>
    <row r="32" spans="2:8" x14ac:dyDescent="0.6">
      <c r="B32" s="50" t="s">
        <v>109</v>
      </c>
      <c r="C32" s="14" t="s">
        <v>4208</v>
      </c>
      <c r="D32" s="15" t="s">
        <v>1240</v>
      </c>
      <c r="E32" s="23"/>
      <c r="F32" s="47"/>
      <c r="G32" s="17">
        <f t="shared" si="0"/>
        <v>0</v>
      </c>
      <c r="H32" s="41"/>
    </row>
    <row r="33" spans="2:8" x14ac:dyDescent="0.6">
      <c r="B33" s="50"/>
      <c r="C33" s="14"/>
      <c r="D33" s="22"/>
      <c r="E33" s="23"/>
      <c r="F33" s="47"/>
      <c r="G33" s="17" t="str">
        <f t="shared" si="0"/>
        <v/>
      </c>
      <c r="H33" s="41"/>
    </row>
    <row r="34" spans="2:8" x14ac:dyDescent="0.6">
      <c r="B34" s="50" t="s">
        <v>112</v>
      </c>
      <c r="C34" s="14" t="s">
        <v>4209</v>
      </c>
      <c r="D34" s="15" t="s">
        <v>1240</v>
      </c>
      <c r="E34" s="23"/>
      <c r="F34" s="43"/>
      <c r="G34" s="17">
        <f t="shared" si="0"/>
        <v>0</v>
      </c>
      <c r="H34" s="41"/>
    </row>
    <row r="35" spans="2:8" x14ac:dyDescent="0.6">
      <c r="B35" s="50"/>
      <c r="C35" s="14"/>
      <c r="D35" s="22"/>
      <c r="E35" s="23"/>
      <c r="F35" s="43"/>
      <c r="G35" s="17" t="str">
        <f t="shared" si="0"/>
        <v/>
      </c>
      <c r="H35" s="41"/>
    </row>
    <row r="36" spans="2:8" x14ac:dyDescent="0.6">
      <c r="B36" s="50" t="s">
        <v>4214</v>
      </c>
      <c r="C36" s="14" t="s">
        <v>4215</v>
      </c>
      <c r="D36" s="22"/>
      <c r="E36" s="22"/>
      <c r="F36" s="40"/>
      <c r="G36" s="17" t="str">
        <f t="shared" si="0"/>
        <v/>
      </c>
      <c r="H36" s="41"/>
    </row>
    <row r="37" spans="2:8" x14ac:dyDescent="0.6">
      <c r="B37" s="50"/>
      <c r="C37" s="14"/>
      <c r="D37" s="22"/>
      <c r="E37" s="22"/>
      <c r="F37" s="40"/>
      <c r="G37" s="17" t="str">
        <f t="shared" si="0"/>
        <v/>
      </c>
      <c r="H37" s="41"/>
    </row>
    <row r="38" spans="2:8" x14ac:dyDescent="0.6">
      <c r="B38" s="50" t="s">
        <v>109</v>
      </c>
      <c r="C38" s="14" t="s">
        <v>4208</v>
      </c>
      <c r="D38" s="15" t="s">
        <v>1240</v>
      </c>
      <c r="E38" s="22"/>
      <c r="F38" s="38"/>
      <c r="G38" s="17">
        <f t="shared" si="0"/>
        <v>0</v>
      </c>
      <c r="H38" s="41"/>
    </row>
    <row r="39" spans="2:8" x14ac:dyDescent="0.6">
      <c r="B39" s="50"/>
      <c r="C39" s="14"/>
      <c r="D39" s="22"/>
      <c r="E39" s="22"/>
      <c r="F39" s="38"/>
      <c r="G39" s="17" t="str">
        <f t="shared" si="0"/>
        <v/>
      </c>
      <c r="H39" s="41"/>
    </row>
    <row r="40" spans="2:8" x14ac:dyDescent="0.6">
      <c r="B40" s="50" t="s">
        <v>112</v>
      </c>
      <c r="C40" s="14" t="s">
        <v>4209</v>
      </c>
      <c r="D40" s="15" t="s">
        <v>1240</v>
      </c>
      <c r="E40" s="22"/>
      <c r="F40" s="38"/>
      <c r="G40" s="17">
        <f t="shared" si="0"/>
        <v>0</v>
      </c>
      <c r="H40" s="41"/>
    </row>
    <row r="41" spans="2:8" x14ac:dyDescent="0.6">
      <c r="B41" s="50"/>
      <c r="C41" s="14"/>
      <c r="D41" s="22"/>
      <c r="E41" s="22"/>
      <c r="F41" s="38"/>
      <c r="G41" s="17" t="str">
        <f t="shared" ref="G41:G72" si="1">IF(D41="","",E41*F41)</f>
        <v/>
      </c>
      <c r="H41" s="41"/>
    </row>
    <row r="42" spans="2:8" x14ac:dyDescent="0.6">
      <c r="B42" s="50" t="s">
        <v>4216</v>
      </c>
      <c r="C42" s="14" t="s">
        <v>4217</v>
      </c>
      <c r="D42" s="22"/>
      <c r="E42" s="22"/>
      <c r="F42" s="38"/>
      <c r="G42" s="17" t="str">
        <f t="shared" si="1"/>
        <v/>
      </c>
      <c r="H42" s="41"/>
    </row>
    <row r="43" spans="2:8" x14ac:dyDescent="0.6">
      <c r="B43" s="50"/>
      <c r="C43" s="14"/>
      <c r="D43" s="22"/>
      <c r="E43" s="22"/>
      <c r="F43" s="38"/>
      <c r="G43" s="17" t="str">
        <f t="shared" si="1"/>
        <v/>
      </c>
      <c r="H43" s="41"/>
    </row>
    <row r="44" spans="2:8" ht="26" x14ac:dyDescent="0.6">
      <c r="B44" s="50" t="s">
        <v>4218</v>
      </c>
      <c r="C44" s="14" t="s">
        <v>4219</v>
      </c>
      <c r="D44" s="22" t="s">
        <v>172</v>
      </c>
      <c r="E44" s="22"/>
      <c r="F44" s="38"/>
      <c r="G44" s="17">
        <f t="shared" si="1"/>
        <v>0</v>
      </c>
      <c r="H44" s="41"/>
    </row>
    <row r="45" spans="2:8" x14ac:dyDescent="0.6">
      <c r="B45" s="50"/>
      <c r="C45" s="14"/>
      <c r="D45" s="22"/>
      <c r="E45" s="22"/>
      <c r="F45" s="38"/>
      <c r="G45" s="17" t="str">
        <f t="shared" si="1"/>
        <v/>
      </c>
      <c r="H45" s="41"/>
    </row>
    <row r="46" spans="2:8" ht="15.5" x14ac:dyDescent="0.6">
      <c r="B46" s="50" t="s">
        <v>4220</v>
      </c>
      <c r="C46" s="14" t="s">
        <v>4221</v>
      </c>
      <c r="D46" s="22" t="s">
        <v>172</v>
      </c>
      <c r="E46" s="22"/>
      <c r="F46" s="48"/>
      <c r="G46" s="17">
        <f t="shared" si="1"/>
        <v>0</v>
      </c>
      <c r="H46" s="41"/>
    </row>
    <row r="47" spans="2:8" x14ac:dyDescent="0.6">
      <c r="B47" s="50"/>
      <c r="C47" s="14"/>
      <c r="D47" s="22"/>
      <c r="E47" s="22"/>
      <c r="F47" s="48"/>
      <c r="G47" s="17" t="str">
        <f t="shared" si="1"/>
        <v/>
      </c>
      <c r="H47" s="41"/>
    </row>
    <row r="48" spans="2:8" ht="15.5" x14ac:dyDescent="0.6">
      <c r="B48" s="50" t="s">
        <v>4222</v>
      </c>
      <c r="C48" s="14" t="s">
        <v>4223</v>
      </c>
      <c r="D48" s="22" t="s">
        <v>172</v>
      </c>
      <c r="E48" s="22"/>
      <c r="F48" s="38"/>
      <c r="G48" s="17">
        <f t="shared" si="1"/>
        <v>0</v>
      </c>
      <c r="H48" s="41"/>
    </row>
    <row r="49" spans="2:8" x14ac:dyDescent="0.6">
      <c r="B49" s="50"/>
      <c r="C49" s="14"/>
      <c r="D49" s="22"/>
      <c r="E49" s="22"/>
      <c r="F49" s="38"/>
      <c r="G49" s="17" t="str">
        <f t="shared" si="1"/>
        <v/>
      </c>
      <c r="H49" s="41"/>
    </row>
    <row r="50" spans="2:8" x14ac:dyDescent="0.6">
      <c r="B50" s="50"/>
      <c r="C50" s="14"/>
      <c r="D50" s="22"/>
      <c r="E50" s="22"/>
      <c r="F50" s="38"/>
      <c r="G50" s="17" t="str">
        <f t="shared" si="1"/>
        <v/>
      </c>
      <c r="H50" s="41"/>
    </row>
    <row r="51" spans="2:8" x14ac:dyDescent="0.6">
      <c r="B51" s="50"/>
      <c r="C51" s="14"/>
      <c r="D51" s="22"/>
      <c r="E51" s="22"/>
      <c r="F51" s="38"/>
      <c r="G51" s="17" t="str">
        <f t="shared" si="1"/>
        <v/>
      </c>
      <c r="H51" s="41"/>
    </row>
    <row r="52" spans="2:8" x14ac:dyDescent="0.6">
      <c r="B52" s="50"/>
      <c r="C52" s="14"/>
      <c r="D52" s="22"/>
      <c r="E52" s="22"/>
      <c r="F52" s="38"/>
      <c r="G52" s="17" t="str">
        <f t="shared" si="1"/>
        <v/>
      </c>
      <c r="H52" s="41"/>
    </row>
    <row r="53" spans="2:8" x14ac:dyDescent="0.6">
      <c r="B53" s="50"/>
      <c r="C53" s="14"/>
      <c r="D53" s="22"/>
      <c r="E53" s="22"/>
      <c r="F53" s="38"/>
      <c r="G53" s="17" t="str">
        <f t="shared" si="1"/>
        <v/>
      </c>
      <c r="H53" s="41"/>
    </row>
    <row r="54" spans="2:8" x14ac:dyDescent="0.6">
      <c r="B54" s="50"/>
      <c r="C54" s="14"/>
      <c r="D54" s="37"/>
      <c r="E54" s="37"/>
      <c r="F54" s="38"/>
      <c r="G54" s="17" t="str">
        <f t="shared" si="1"/>
        <v/>
      </c>
    </row>
    <row r="55" spans="2:8" x14ac:dyDescent="0.6">
      <c r="B55" s="50"/>
      <c r="C55" s="14"/>
      <c r="D55" s="22"/>
      <c r="E55" s="22"/>
      <c r="F55" s="38"/>
      <c r="G55" s="17" t="str">
        <f t="shared" si="1"/>
        <v/>
      </c>
      <c r="H55" s="41"/>
    </row>
    <row r="56" spans="2:8" x14ac:dyDescent="0.6">
      <c r="B56" s="50"/>
      <c r="C56" s="14"/>
      <c r="D56" s="37"/>
      <c r="E56" s="37"/>
      <c r="F56" s="38"/>
      <c r="G56" s="17" t="str">
        <f t="shared" si="1"/>
        <v/>
      </c>
      <c r="H56" s="49"/>
    </row>
    <row r="57" spans="2:8" x14ac:dyDescent="0.6">
      <c r="B57" s="50"/>
      <c r="C57" s="14"/>
      <c r="D57" s="37"/>
      <c r="E57" s="37"/>
      <c r="F57" s="38"/>
      <c r="G57" s="17" t="str">
        <f t="shared" si="1"/>
        <v/>
      </c>
    </row>
    <row r="58" spans="2:8" x14ac:dyDescent="0.6">
      <c r="B58" s="50"/>
      <c r="C58" s="14"/>
      <c r="D58" s="22"/>
      <c r="E58" s="22"/>
      <c r="F58" s="38"/>
      <c r="G58" s="17" t="str">
        <f t="shared" si="1"/>
        <v/>
      </c>
      <c r="H58" s="41"/>
    </row>
    <row r="59" spans="2:8" x14ac:dyDescent="0.6">
      <c r="B59" s="50"/>
      <c r="C59" s="14"/>
      <c r="D59" s="22"/>
      <c r="E59" s="22"/>
      <c r="F59" s="38"/>
      <c r="G59" s="17" t="str">
        <f t="shared" si="1"/>
        <v/>
      </c>
      <c r="H59" s="41"/>
    </row>
    <row r="60" spans="2:8" x14ac:dyDescent="0.6">
      <c r="B60" s="50"/>
      <c r="C60" s="14"/>
      <c r="D60" s="22"/>
      <c r="E60" s="22"/>
      <c r="F60" s="38"/>
      <c r="G60" s="17" t="str">
        <f t="shared" si="1"/>
        <v/>
      </c>
      <c r="H60" s="41"/>
    </row>
    <row r="61" spans="2:8" x14ac:dyDescent="0.6">
      <c r="B61" s="50"/>
      <c r="C61" s="14"/>
      <c r="D61" s="22"/>
      <c r="E61" s="22"/>
      <c r="F61" s="38"/>
      <c r="G61" s="17" t="str">
        <f t="shared" si="1"/>
        <v/>
      </c>
      <c r="H61" s="41"/>
    </row>
    <row r="62" spans="2:8" x14ac:dyDescent="0.6">
      <c r="B62" s="50"/>
      <c r="C62" s="14"/>
      <c r="D62" s="22"/>
      <c r="E62" s="22"/>
      <c r="F62" s="38"/>
      <c r="G62" s="17" t="str">
        <f t="shared" si="1"/>
        <v/>
      </c>
      <c r="H62" s="41"/>
    </row>
    <row r="63" spans="2:8" x14ac:dyDescent="0.6">
      <c r="B63" s="50"/>
      <c r="C63" s="14"/>
      <c r="D63" s="22"/>
      <c r="E63" s="22"/>
      <c r="F63" s="38"/>
      <c r="G63" s="17" t="str">
        <f t="shared" si="1"/>
        <v/>
      </c>
      <c r="H63" s="41"/>
    </row>
    <row r="64" spans="2:8" x14ac:dyDescent="0.6">
      <c r="B64" s="50"/>
      <c r="C64" s="14"/>
      <c r="D64" s="22"/>
      <c r="E64" s="22"/>
      <c r="F64" s="38"/>
      <c r="G64" s="17" t="str">
        <f t="shared" si="1"/>
        <v/>
      </c>
      <c r="H64" s="41"/>
    </row>
    <row r="65" spans="2:8" x14ac:dyDescent="0.6">
      <c r="B65" s="50"/>
      <c r="C65" s="14"/>
      <c r="D65" s="22"/>
      <c r="E65" s="22"/>
      <c r="F65" s="38"/>
      <c r="G65" s="17" t="str">
        <f t="shared" si="1"/>
        <v/>
      </c>
      <c r="H65" s="41"/>
    </row>
    <row r="66" spans="2:8" x14ac:dyDescent="0.6">
      <c r="B66" s="50"/>
      <c r="C66" s="14"/>
      <c r="D66" s="22"/>
      <c r="E66" s="22"/>
      <c r="F66" s="38"/>
      <c r="G66" s="17" t="str">
        <f t="shared" si="1"/>
        <v/>
      </c>
      <c r="H66" s="41"/>
    </row>
    <row r="67" spans="2:8" x14ac:dyDescent="0.6">
      <c r="B67" s="50"/>
      <c r="C67" s="14"/>
      <c r="D67" s="22"/>
      <c r="E67" s="22"/>
      <c r="F67" s="38"/>
      <c r="G67" s="17" t="str">
        <f t="shared" si="1"/>
        <v/>
      </c>
      <c r="H67" s="41"/>
    </row>
    <row r="68" spans="2:8" x14ac:dyDescent="0.6">
      <c r="B68" s="50"/>
      <c r="C68" s="14"/>
      <c r="D68" s="22"/>
      <c r="E68" s="22"/>
      <c r="F68" s="38"/>
      <c r="G68" s="17" t="str">
        <f t="shared" si="1"/>
        <v/>
      </c>
      <c r="H68" s="41"/>
    </row>
    <row r="69" spans="2:8" x14ac:dyDescent="0.6">
      <c r="B69" s="50"/>
      <c r="C69" s="14"/>
      <c r="D69" s="22"/>
      <c r="E69" s="22"/>
      <c r="F69" s="38"/>
      <c r="G69" s="17" t="str">
        <f t="shared" si="1"/>
        <v/>
      </c>
      <c r="H69" s="41"/>
    </row>
    <row r="70" spans="2:8" x14ac:dyDescent="0.6">
      <c r="B70" s="50"/>
      <c r="C70" s="14"/>
      <c r="D70" s="22"/>
      <c r="E70" s="22"/>
      <c r="F70" s="38"/>
      <c r="G70" s="17" t="str">
        <f t="shared" si="1"/>
        <v/>
      </c>
      <c r="H70" s="41"/>
    </row>
    <row r="71" spans="2:8" x14ac:dyDescent="0.6">
      <c r="B71" s="50"/>
      <c r="C71" s="14"/>
      <c r="D71" s="22"/>
      <c r="E71" s="22"/>
      <c r="F71" s="38"/>
      <c r="G71" s="17" t="str">
        <f t="shared" si="1"/>
        <v/>
      </c>
      <c r="H71" s="41"/>
    </row>
    <row r="72" spans="2:8" x14ac:dyDescent="0.6">
      <c r="B72" s="50"/>
      <c r="C72" s="14"/>
      <c r="D72" s="22"/>
      <c r="E72" s="22"/>
      <c r="F72" s="38"/>
      <c r="G72" s="17" t="str">
        <f t="shared" si="1"/>
        <v/>
      </c>
      <c r="H72" s="41"/>
    </row>
    <row r="73" spans="2:8" x14ac:dyDescent="0.6">
      <c r="B73" s="50"/>
      <c r="C73" s="14"/>
      <c r="D73" s="22"/>
      <c r="E73" s="22"/>
      <c r="F73" s="38"/>
      <c r="G73" s="17" t="str">
        <f t="shared" ref="G73" si="2">IF(D73="","",E73*F73)</f>
        <v/>
      </c>
      <c r="H73" s="41"/>
    </row>
    <row r="74" spans="2:8" s="28" customFormat="1" ht="24.95" customHeight="1" x14ac:dyDescent="0.6">
      <c r="B74" s="93" t="str">
        <f>$B$10</f>
        <v>C14.4</v>
      </c>
      <c r="C74" s="30" t="s">
        <v>173</v>
      </c>
      <c r="D74" s="31"/>
      <c r="E74" s="32"/>
      <c r="F74" s="31"/>
      <c r="G74" s="33">
        <f>SUM(G9:G73)</f>
        <v>0</v>
      </c>
      <c r="H74" s="34"/>
    </row>
  </sheetData>
  <mergeCells count="4">
    <mergeCell ref="E1:G1"/>
    <mergeCell ref="B5:F7"/>
    <mergeCell ref="G4:G7"/>
    <mergeCell ref="B4:F4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ZNT 4198/17T Standard Quotation Document Ver. 2019-09-02&amp;R&amp;"Arial,Bold"_____________________
C&amp;P   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44"/>
  <dimension ref="B1:H71"/>
  <sheetViews>
    <sheetView view="pageBreakPreview" topLeftCell="A29" zoomScaleNormal="125" zoomScaleSheetLayoutView="100" zoomScalePageLayoutView="125" workbookViewId="0">
      <selection activeCell="E19" sqref="E1:E1048576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82"/>
      <c r="C3" s="82"/>
      <c r="D3" s="83"/>
      <c r="E3" s="83"/>
      <c r="F3" s="84"/>
      <c r="G3" s="102"/>
    </row>
    <row r="4" spans="2:8" x14ac:dyDescent="0.6">
      <c r="B4" s="376" t="s">
        <v>8</v>
      </c>
      <c r="C4" s="377"/>
      <c r="D4" s="377"/>
      <c r="E4" s="377"/>
      <c r="F4" s="377"/>
      <c r="G4" s="373" t="str">
        <f>"CHAPTER "&amp;B10</f>
        <v>CHAPTER C14.5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8" ht="12.75" customHeight="1" x14ac:dyDescent="0.6">
      <c r="B6" s="369"/>
      <c r="C6" s="370"/>
      <c r="D6" s="370"/>
      <c r="E6" s="370"/>
      <c r="F6" s="370"/>
      <c r="G6" s="374"/>
      <c r="H6" s="8"/>
    </row>
    <row r="7" spans="2:8" ht="7.5" customHeight="1" x14ac:dyDescent="0.6">
      <c r="B7" s="371"/>
      <c r="C7" s="372"/>
      <c r="D7" s="372"/>
      <c r="E7" s="372"/>
      <c r="F7" s="372"/>
      <c r="G7" s="375"/>
      <c r="H7" s="8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13"/>
      <c r="C9" s="14"/>
      <c r="D9" s="15"/>
      <c r="E9" s="15"/>
      <c r="F9" s="16"/>
      <c r="G9" s="17" t="str">
        <f t="shared" ref="G9:G40" si="0">IF(D9="","",E9*F9)</f>
        <v/>
      </c>
      <c r="H9" s="18"/>
    </row>
    <row r="10" spans="2:8" ht="26" x14ac:dyDescent="0.6">
      <c r="B10" s="77" t="s">
        <v>4224</v>
      </c>
      <c r="C10" s="20" t="s">
        <v>4225</v>
      </c>
      <c r="D10" s="22"/>
      <c r="E10" s="22"/>
      <c r="F10" s="40"/>
      <c r="G10" s="17" t="str">
        <f t="shared" si="0"/>
        <v/>
      </c>
      <c r="H10" s="41"/>
    </row>
    <row r="11" spans="2:8" x14ac:dyDescent="0.6">
      <c r="B11" s="50"/>
      <c r="C11" s="14"/>
      <c r="D11" s="22"/>
      <c r="E11" s="22"/>
      <c r="F11" s="40"/>
      <c r="G11" s="17" t="str">
        <f t="shared" si="0"/>
        <v/>
      </c>
      <c r="H11" s="41"/>
    </row>
    <row r="12" spans="2:8" x14ac:dyDescent="0.6">
      <c r="B12" s="50" t="s">
        <v>4226</v>
      </c>
      <c r="C12" s="14" t="s">
        <v>4227</v>
      </c>
      <c r="D12" s="22"/>
      <c r="E12" s="22"/>
      <c r="F12" s="40"/>
      <c r="G12" s="17" t="str">
        <f t="shared" si="0"/>
        <v/>
      </c>
      <c r="H12" s="41"/>
    </row>
    <row r="13" spans="2:8" x14ac:dyDescent="0.6">
      <c r="B13" s="50"/>
      <c r="C13" s="14"/>
      <c r="D13" s="22"/>
      <c r="E13" s="22"/>
      <c r="F13" s="40"/>
      <c r="G13" s="17" t="str">
        <f t="shared" si="0"/>
        <v/>
      </c>
      <c r="H13" s="41"/>
    </row>
    <row r="14" spans="2:8" ht="39" x14ac:dyDescent="0.6">
      <c r="B14" s="50" t="s">
        <v>4228</v>
      </c>
      <c r="C14" s="14" t="s">
        <v>4229</v>
      </c>
      <c r="D14" s="22" t="s">
        <v>90</v>
      </c>
      <c r="E14" s="23"/>
      <c r="F14" s="24"/>
      <c r="G14" s="17">
        <f t="shared" si="0"/>
        <v>0</v>
      </c>
      <c r="H14" s="42"/>
    </row>
    <row r="15" spans="2:8" x14ac:dyDescent="0.6">
      <c r="B15" s="50"/>
      <c r="C15" s="14"/>
      <c r="D15" s="22"/>
      <c r="E15" s="23"/>
      <c r="F15" s="24"/>
      <c r="G15" s="17" t="str">
        <f t="shared" si="0"/>
        <v/>
      </c>
      <c r="H15" s="42"/>
    </row>
    <row r="16" spans="2:8" ht="39" x14ac:dyDescent="0.6">
      <c r="B16" s="50" t="s">
        <v>4230</v>
      </c>
      <c r="C16" s="14" t="s">
        <v>4231</v>
      </c>
      <c r="D16" s="22" t="s">
        <v>90</v>
      </c>
      <c r="E16" s="23"/>
      <c r="F16" s="24"/>
      <c r="G16" s="17">
        <f t="shared" si="0"/>
        <v>0</v>
      </c>
      <c r="H16" s="42"/>
    </row>
    <row r="17" spans="2:8" x14ac:dyDescent="0.6">
      <c r="B17" s="50"/>
      <c r="C17" s="14"/>
      <c r="D17" s="22"/>
      <c r="E17" s="23"/>
      <c r="F17" s="24"/>
      <c r="G17" s="17" t="str">
        <f t="shared" si="0"/>
        <v/>
      </c>
      <c r="H17" s="42"/>
    </row>
    <row r="18" spans="2:8" ht="26" x14ac:dyDescent="0.6">
      <c r="B18" s="50" t="s">
        <v>4232</v>
      </c>
      <c r="C18" s="14" t="s">
        <v>4233</v>
      </c>
      <c r="D18" s="22" t="s">
        <v>90</v>
      </c>
      <c r="E18" s="23"/>
      <c r="F18" s="40"/>
      <c r="G18" s="17">
        <f t="shared" si="0"/>
        <v>0</v>
      </c>
      <c r="H18" s="41"/>
    </row>
    <row r="19" spans="2:8" x14ac:dyDescent="0.6">
      <c r="B19" s="50"/>
      <c r="C19" s="14"/>
      <c r="D19" s="22"/>
      <c r="E19" s="23"/>
      <c r="F19" s="43"/>
      <c r="G19" s="17" t="str">
        <f t="shared" si="0"/>
        <v/>
      </c>
      <c r="H19" s="41"/>
    </row>
    <row r="20" spans="2:8" x14ac:dyDescent="0.6">
      <c r="B20" s="50" t="s">
        <v>4234</v>
      </c>
      <c r="C20" s="14" t="s">
        <v>4235</v>
      </c>
      <c r="D20" s="22"/>
      <c r="E20" s="23"/>
      <c r="F20" s="40"/>
      <c r="G20" s="17" t="str">
        <f t="shared" si="0"/>
        <v/>
      </c>
      <c r="H20" s="44"/>
    </row>
    <row r="21" spans="2:8" x14ac:dyDescent="0.6">
      <c r="B21" s="50"/>
      <c r="C21" s="14"/>
      <c r="D21" s="22"/>
      <c r="E21" s="23"/>
      <c r="F21" s="45"/>
      <c r="G21" s="17" t="str">
        <f t="shared" si="0"/>
        <v/>
      </c>
    </row>
    <row r="22" spans="2:8" ht="26" x14ac:dyDescent="0.6">
      <c r="B22" s="50" t="s">
        <v>4236</v>
      </c>
      <c r="C22" s="14" t="s">
        <v>4237</v>
      </c>
      <c r="D22" s="15" t="s">
        <v>1240</v>
      </c>
      <c r="E22" s="23"/>
      <c r="F22" s="45"/>
      <c r="G22" s="17">
        <f t="shared" si="0"/>
        <v>0</v>
      </c>
    </row>
    <row r="23" spans="2:8" x14ac:dyDescent="0.6">
      <c r="B23" s="50"/>
      <c r="C23" s="14"/>
      <c r="D23" s="22"/>
      <c r="E23" s="23"/>
      <c r="F23" s="38"/>
      <c r="G23" s="17" t="str">
        <f t="shared" si="0"/>
        <v/>
      </c>
    </row>
    <row r="24" spans="2:8" ht="26" x14ac:dyDescent="0.6">
      <c r="B24" s="50" t="s">
        <v>4238</v>
      </c>
      <c r="C24" s="14" t="s">
        <v>4239</v>
      </c>
      <c r="D24" s="15" t="s">
        <v>1240</v>
      </c>
      <c r="E24" s="23"/>
      <c r="F24" s="45"/>
      <c r="G24" s="17">
        <f t="shared" si="0"/>
        <v>0</v>
      </c>
    </row>
    <row r="25" spans="2:8" x14ac:dyDescent="0.6">
      <c r="B25" s="50"/>
      <c r="C25" s="14"/>
      <c r="D25" s="22"/>
      <c r="E25" s="23"/>
      <c r="F25" s="43"/>
      <c r="G25" s="17" t="str">
        <f t="shared" si="0"/>
        <v/>
      </c>
    </row>
    <row r="26" spans="2:8" x14ac:dyDescent="0.6">
      <c r="B26" s="50" t="s">
        <v>4240</v>
      </c>
      <c r="C26" s="14" t="s">
        <v>4241</v>
      </c>
      <c r="D26" s="22" t="s">
        <v>28</v>
      </c>
      <c r="E26" s="23"/>
      <c r="F26" s="45"/>
      <c r="G26" s="17">
        <f t="shared" si="0"/>
        <v>0</v>
      </c>
    </row>
    <row r="27" spans="2:8" x14ac:dyDescent="0.6">
      <c r="B27" s="50"/>
      <c r="C27" s="14"/>
      <c r="D27" s="22"/>
      <c r="E27" s="23"/>
      <c r="F27" s="38"/>
      <c r="G27" s="17" t="str">
        <f t="shared" si="0"/>
        <v/>
      </c>
      <c r="H27" s="42"/>
    </row>
    <row r="28" spans="2:8" ht="26" x14ac:dyDescent="0.6">
      <c r="B28" s="50" t="s">
        <v>4242</v>
      </c>
      <c r="C28" s="14" t="s">
        <v>4243</v>
      </c>
      <c r="D28" s="22" t="s">
        <v>62</v>
      </c>
      <c r="E28" s="26"/>
      <c r="F28" s="27"/>
      <c r="G28" s="17">
        <f t="shared" si="0"/>
        <v>0</v>
      </c>
      <c r="H28" s="18"/>
    </row>
    <row r="29" spans="2:8" s="36" customFormat="1" x14ac:dyDescent="0.6">
      <c r="B29" s="50"/>
      <c r="C29" s="14"/>
      <c r="D29" s="15"/>
      <c r="E29" s="26"/>
      <c r="F29" s="27"/>
      <c r="G29" s="17" t="str">
        <f t="shared" si="0"/>
        <v/>
      </c>
      <c r="H29" s="18"/>
    </row>
    <row r="30" spans="2:8" x14ac:dyDescent="0.6">
      <c r="B30" s="50" t="s">
        <v>4244</v>
      </c>
      <c r="C30" s="14" t="s">
        <v>4245</v>
      </c>
      <c r="D30" s="15" t="s">
        <v>1240</v>
      </c>
      <c r="E30" s="23"/>
      <c r="F30" s="38"/>
      <c r="G30" s="17">
        <f t="shared" si="0"/>
        <v>0</v>
      </c>
      <c r="H30" s="42"/>
    </row>
    <row r="31" spans="2:8" x14ac:dyDescent="0.6">
      <c r="B31" s="50"/>
      <c r="C31" s="14"/>
      <c r="D31" s="22"/>
      <c r="E31" s="23"/>
      <c r="F31" s="38"/>
      <c r="G31" s="17" t="str">
        <f t="shared" si="0"/>
        <v/>
      </c>
      <c r="H31" s="42"/>
    </row>
    <row r="32" spans="2:8" x14ac:dyDescent="0.6">
      <c r="B32" s="50" t="s">
        <v>4246</v>
      </c>
      <c r="C32" s="14" t="s">
        <v>4247</v>
      </c>
      <c r="D32" s="15"/>
      <c r="E32" s="23"/>
      <c r="F32" s="47"/>
      <c r="G32" s="17" t="str">
        <f t="shared" si="0"/>
        <v/>
      </c>
      <c r="H32" s="41"/>
    </row>
    <row r="33" spans="2:8" x14ac:dyDescent="0.6">
      <c r="B33" s="50"/>
      <c r="C33" s="14"/>
      <c r="D33" s="22"/>
      <c r="E33" s="23"/>
      <c r="F33" s="47"/>
      <c r="G33" s="17" t="str">
        <f t="shared" si="0"/>
        <v/>
      </c>
      <c r="H33" s="41"/>
    </row>
    <row r="34" spans="2:8" x14ac:dyDescent="0.6">
      <c r="B34" s="50" t="s">
        <v>4248</v>
      </c>
      <c r="C34" s="14" t="s">
        <v>4249</v>
      </c>
      <c r="D34" s="22" t="s">
        <v>62</v>
      </c>
      <c r="E34" s="23"/>
      <c r="F34" s="43"/>
      <c r="G34" s="17">
        <f t="shared" si="0"/>
        <v>0</v>
      </c>
      <c r="H34" s="41"/>
    </row>
    <row r="35" spans="2:8" x14ac:dyDescent="0.6">
      <c r="B35" s="50"/>
      <c r="C35" s="14"/>
      <c r="D35" s="22"/>
      <c r="E35" s="23"/>
      <c r="F35" s="43"/>
      <c r="G35" s="17" t="str">
        <f t="shared" si="0"/>
        <v/>
      </c>
      <c r="H35" s="41"/>
    </row>
    <row r="36" spans="2:8" x14ac:dyDescent="0.6">
      <c r="B36" s="50" t="s">
        <v>4250</v>
      </c>
      <c r="C36" s="14" t="s">
        <v>4251</v>
      </c>
      <c r="D36" s="22"/>
      <c r="E36" s="22"/>
      <c r="F36" s="40"/>
      <c r="G36" s="17" t="str">
        <f t="shared" si="0"/>
        <v/>
      </c>
      <c r="H36" s="41"/>
    </row>
    <row r="37" spans="2:8" x14ac:dyDescent="0.6">
      <c r="B37" s="50"/>
      <c r="C37" s="14"/>
      <c r="D37" s="22"/>
      <c r="E37" s="22"/>
      <c r="F37" s="40"/>
      <c r="G37" s="17" t="str">
        <f t="shared" si="0"/>
        <v/>
      </c>
      <c r="H37" s="41"/>
    </row>
    <row r="38" spans="2:8" x14ac:dyDescent="0.6">
      <c r="B38" s="50" t="s">
        <v>4252</v>
      </c>
      <c r="C38" s="14" t="s">
        <v>4253</v>
      </c>
      <c r="D38" s="22" t="s">
        <v>62</v>
      </c>
      <c r="E38" s="22"/>
      <c r="F38" s="38"/>
      <c r="G38" s="17">
        <f t="shared" si="0"/>
        <v>0</v>
      </c>
      <c r="H38" s="41"/>
    </row>
    <row r="39" spans="2:8" x14ac:dyDescent="0.6">
      <c r="B39" s="50"/>
      <c r="C39" s="14"/>
      <c r="D39" s="22"/>
      <c r="E39" s="22"/>
      <c r="F39" s="38"/>
      <c r="G39" s="17" t="str">
        <f t="shared" si="0"/>
        <v/>
      </c>
      <c r="H39" s="41"/>
    </row>
    <row r="40" spans="2:8" x14ac:dyDescent="0.6">
      <c r="B40" s="50" t="s">
        <v>4254</v>
      </c>
      <c r="C40" s="14" t="s">
        <v>4255</v>
      </c>
      <c r="D40" s="22" t="s">
        <v>70</v>
      </c>
      <c r="E40" s="22"/>
      <c r="F40" s="38"/>
      <c r="G40" s="17">
        <f t="shared" si="0"/>
        <v>0</v>
      </c>
      <c r="H40" s="41"/>
    </row>
    <row r="41" spans="2:8" x14ac:dyDescent="0.6">
      <c r="B41" s="50"/>
      <c r="C41" s="14"/>
      <c r="D41" s="22"/>
      <c r="E41" s="22"/>
      <c r="F41" s="38"/>
      <c r="G41" s="17" t="str">
        <f t="shared" ref="G41:G70" si="1">IF(D41="","",E41*F41)</f>
        <v/>
      </c>
      <c r="H41" s="41"/>
    </row>
    <row r="42" spans="2:8" ht="26" x14ac:dyDescent="0.6">
      <c r="B42" s="50" t="s">
        <v>4256</v>
      </c>
      <c r="C42" s="14" t="s">
        <v>4257</v>
      </c>
      <c r="D42" s="22" t="s">
        <v>73</v>
      </c>
      <c r="E42" s="22"/>
      <c r="F42" s="38"/>
      <c r="G42" s="17">
        <f t="shared" si="1"/>
        <v>0</v>
      </c>
      <c r="H42" s="41"/>
    </row>
    <row r="43" spans="2:8" x14ac:dyDescent="0.6">
      <c r="B43" s="50"/>
      <c r="C43" s="14"/>
      <c r="D43" s="22"/>
      <c r="E43" s="22"/>
      <c r="F43" s="38"/>
      <c r="G43" s="17" t="str">
        <f t="shared" si="1"/>
        <v/>
      </c>
      <c r="H43" s="41"/>
    </row>
    <row r="44" spans="2:8" x14ac:dyDescent="0.6">
      <c r="B44" s="50"/>
      <c r="C44" s="14"/>
      <c r="D44" s="22"/>
      <c r="E44" s="22"/>
      <c r="F44" s="38"/>
      <c r="G44" s="17" t="str">
        <f t="shared" si="1"/>
        <v/>
      </c>
      <c r="H44" s="41"/>
    </row>
    <row r="45" spans="2:8" x14ac:dyDescent="0.6">
      <c r="B45" s="50"/>
      <c r="C45" s="14"/>
      <c r="D45" s="22"/>
      <c r="E45" s="22"/>
      <c r="F45" s="38"/>
      <c r="G45" s="17" t="str">
        <f t="shared" si="1"/>
        <v/>
      </c>
      <c r="H45" s="41"/>
    </row>
    <row r="46" spans="2:8" x14ac:dyDescent="0.6">
      <c r="B46" s="50"/>
      <c r="C46" s="14"/>
      <c r="D46" s="22"/>
      <c r="E46" s="22"/>
      <c r="F46" s="48"/>
      <c r="G46" s="17" t="str">
        <f t="shared" si="1"/>
        <v/>
      </c>
      <c r="H46" s="41"/>
    </row>
    <row r="47" spans="2:8" x14ac:dyDescent="0.6">
      <c r="B47" s="50"/>
      <c r="C47" s="14"/>
      <c r="D47" s="22"/>
      <c r="E47" s="22"/>
      <c r="F47" s="48"/>
      <c r="G47" s="17" t="str">
        <f t="shared" si="1"/>
        <v/>
      </c>
      <c r="H47" s="41"/>
    </row>
    <row r="48" spans="2:8" x14ac:dyDescent="0.6">
      <c r="B48" s="50"/>
      <c r="C48" s="14"/>
      <c r="D48" s="22"/>
      <c r="E48" s="22"/>
      <c r="F48" s="38"/>
      <c r="G48" s="17" t="str">
        <f t="shared" si="1"/>
        <v/>
      </c>
      <c r="H48" s="41"/>
    </row>
    <row r="49" spans="2:8" x14ac:dyDescent="0.6">
      <c r="B49" s="50"/>
      <c r="C49" s="14"/>
      <c r="D49" s="22"/>
      <c r="E49" s="22"/>
      <c r="F49" s="38"/>
      <c r="G49" s="17" t="str">
        <f t="shared" si="1"/>
        <v/>
      </c>
      <c r="H49" s="41"/>
    </row>
    <row r="50" spans="2:8" x14ac:dyDescent="0.6">
      <c r="B50" s="50"/>
      <c r="C50" s="14"/>
      <c r="D50" s="22"/>
      <c r="E50" s="22"/>
      <c r="F50" s="38"/>
      <c r="G50" s="17" t="str">
        <f t="shared" si="1"/>
        <v/>
      </c>
      <c r="H50" s="41"/>
    </row>
    <row r="51" spans="2:8" x14ac:dyDescent="0.6">
      <c r="B51" s="50"/>
      <c r="C51" s="14"/>
      <c r="D51" s="22"/>
      <c r="E51" s="22"/>
      <c r="F51" s="38"/>
      <c r="G51" s="17" t="str">
        <f t="shared" si="1"/>
        <v/>
      </c>
      <c r="H51" s="41"/>
    </row>
    <row r="52" spans="2:8" x14ac:dyDescent="0.6">
      <c r="B52" s="50"/>
      <c r="C52" s="14"/>
      <c r="D52" s="22"/>
      <c r="E52" s="22"/>
      <c r="F52" s="38"/>
      <c r="G52" s="17" t="str">
        <f t="shared" si="1"/>
        <v/>
      </c>
      <c r="H52" s="41"/>
    </row>
    <row r="53" spans="2:8" x14ac:dyDescent="0.6">
      <c r="B53" s="50"/>
      <c r="C53" s="14"/>
      <c r="D53" s="22"/>
      <c r="E53" s="22"/>
      <c r="F53" s="38"/>
      <c r="G53" s="17" t="str">
        <f t="shared" si="1"/>
        <v/>
      </c>
      <c r="H53" s="41"/>
    </row>
    <row r="54" spans="2:8" x14ac:dyDescent="0.6">
      <c r="B54" s="50"/>
      <c r="C54" s="14"/>
      <c r="D54" s="37"/>
      <c r="E54" s="37"/>
      <c r="F54" s="38"/>
      <c r="G54" s="17" t="str">
        <f t="shared" si="1"/>
        <v/>
      </c>
    </row>
    <row r="55" spans="2:8" x14ac:dyDescent="0.6">
      <c r="B55" s="50"/>
      <c r="C55" s="14"/>
      <c r="D55" s="22"/>
      <c r="E55" s="22"/>
      <c r="F55" s="38"/>
      <c r="G55" s="17" t="str">
        <f t="shared" si="1"/>
        <v/>
      </c>
      <c r="H55" s="41"/>
    </row>
    <row r="56" spans="2:8" x14ac:dyDescent="0.6">
      <c r="B56" s="50"/>
      <c r="C56" s="14"/>
      <c r="D56" s="37"/>
      <c r="E56" s="37"/>
      <c r="F56" s="38"/>
      <c r="G56" s="17" t="str">
        <f t="shared" si="1"/>
        <v/>
      </c>
      <c r="H56" s="49"/>
    </row>
    <row r="57" spans="2:8" x14ac:dyDescent="0.6">
      <c r="B57" s="13"/>
      <c r="C57" s="14"/>
      <c r="D57" s="37"/>
      <c r="E57" s="37"/>
      <c r="F57" s="38"/>
      <c r="G57" s="17" t="str">
        <f t="shared" si="1"/>
        <v/>
      </c>
    </row>
    <row r="58" spans="2:8" x14ac:dyDescent="0.6">
      <c r="B58" s="13"/>
      <c r="C58" s="14"/>
      <c r="D58" s="22"/>
      <c r="E58" s="22"/>
      <c r="F58" s="38"/>
      <c r="G58" s="17" t="str">
        <f t="shared" si="1"/>
        <v/>
      </c>
      <c r="H58" s="41"/>
    </row>
    <row r="59" spans="2:8" x14ac:dyDescent="0.6">
      <c r="B59" s="13"/>
      <c r="C59" s="14"/>
      <c r="D59" s="22"/>
      <c r="E59" s="22"/>
      <c r="F59" s="38"/>
      <c r="G59" s="17" t="str">
        <f t="shared" si="1"/>
        <v/>
      </c>
      <c r="H59" s="41"/>
    </row>
    <row r="60" spans="2:8" x14ac:dyDescent="0.6">
      <c r="B60" s="13"/>
      <c r="C60" s="14"/>
      <c r="D60" s="22"/>
      <c r="E60" s="22"/>
      <c r="F60" s="38"/>
      <c r="G60" s="17" t="str">
        <f t="shared" si="1"/>
        <v/>
      </c>
      <c r="H60" s="41"/>
    </row>
    <row r="61" spans="2:8" x14ac:dyDescent="0.6">
      <c r="B61" s="13"/>
      <c r="C61" s="14"/>
      <c r="D61" s="22"/>
      <c r="E61" s="22"/>
      <c r="F61" s="38"/>
      <c r="G61" s="17" t="str">
        <f t="shared" si="1"/>
        <v/>
      </c>
      <c r="H61" s="41"/>
    </row>
    <row r="62" spans="2:8" x14ac:dyDescent="0.6">
      <c r="B62" s="21"/>
      <c r="C62" s="14"/>
      <c r="D62" s="22"/>
      <c r="E62" s="22"/>
      <c r="F62" s="38"/>
      <c r="G62" s="17" t="str">
        <f t="shared" si="1"/>
        <v/>
      </c>
      <c r="H62" s="41"/>
    </row>
    <row r="63" spans="2:8" x14ac:dyDescent="0.6">
      <c r="B63" s="13"/>
      <c r="C63" s="14"/>
      <c r="D63" s="22"/>
      <c r="E63" s="22"/>
      <c r="F63" s="38"/>
      <c r="G63" s="17" t="str">
        <f t="shared" si="1"/>
        <v/>
      </c>
      <c r="H63" s="41"/>
    </row>
    <row r="64" spans="2:8" x14ac:dyDescent="0.6">
      <c r="B64" s="13"/>
      <c r="C64" s="14"/>
      <c r="D64" s="22"/>
      <c r="E64" s="22"/>
      <c r="F64" s="38"/>
      <c r="G64" s="17" t="str">
        <f t="shared" si="1"/>
        <v/>
      </c>
      <c r="H64" s="41"/>
    </row>
    <row r="65" spans="2:8" x14ac:dyDescent="0.6">
      <c r="B65" s="13"/>
      <c r="C65" s="14"/>
      <c r="D65" s="22"/>
      <c r="E65" s="22"/>
      <c r="F65" s="38"/>
      <c r="G65" s="17" t="str">
        <f t="shared" si="1"/>
        <v/>
      </c>
      <c r="H65" s="41"/>
    </row>
    <row r="66" spans="2:8" x14ac:dyDescent="0.6">
      <c r="B66" s="21"/>
      <c r="C66" s="14"/>
      <c r="D66" s="22"/>
      <c r="E66" s="22"/>
      <c r="F66" s="38"/>
      <c r="G66" s="17" t="str">
        <f t="shared" si="1"/>
        <v/>
      </c>
      <c r="H66" s="41"/>
    </row>
    <row r="67" spans="2:8" x14ac:dyDescent="0.6">
      <c r="B67" s="13"/>
      <c r="C67" s="14"/>
      <c r="D67" s="22"/>
      <c r="E67" s="22"/>
      <c r="F67" s="38"/>
      <c r="G67" s="17" t="str">
        <f t="shared" si="1"/>
        <v/>
      </c>
      <c r="H67" s="41"/>
    </row>
    <row r="68" spans="2:8" x14ac:dyDescent="0.6">
      <c r="B68" s="21"/>
      <c r="C68" s="14"/>
      <c r="D68" s="22"/>
      <c r="E68" s="22"/>
      <c r="F68" s="38"/>
      <c r="G68" s="17" t="str">
        <f t="shared" si="1"/>
        <v/>
      </c>
      <c r="H68" s="41"/>
    </row>
    <row r="69" spans="2:8" x14ac:dyDescent="0.6">
      <c r="B69" s="13"/>
      <c r="C69" s="14"/>
      <c r="D69" s="22"/>
      <c r="E69" s="22"/>
      <c r="F69" s="38"/>
      <c r="G69" s="17" t="str">
        <f t="shared" si="1"/>
        <v/>
      </c>
      <c r="H69" s="41"/>
    </row>
    <row r="70" spans="2:8" x14ac:dyDescent="0.6">
      <c r="B70" s="13"/>
      <c r="C70" s="14"/>
      <c r="D70" s="22"/>
      <c r="E70" s="22"/>
      <c r="F70" s="38"/>
      <c r="G70" s="17" t="str">
        <f t="shared" si="1"/>
        <v/>
      </c>
      <c r="H70" s="41"/>
    </row>
    <row r="71" spans="2:8" s="28" customFormat="1" ht="24.95" customHeight="1" x14ac:dyDescent="0.6">
      <c r="B71" s="93" t="str">
        <f>$B$10</f>
        <v>C14.5</v>
      </c>
      <c r="C71" s="30" t="s">
        <v>173</v>
      </c>
      <c r="D71" s="31"/>
      <c r="E71" s="32"/>
      <c r="F71" s="31"/>
      <c r="G71" s="33">
        <f>SUM(G9:G70)</f>
        <v>0</v>
      </c>
      <c r="H71" s="34"/>
    </row>
  </sheetData>
  <mergeCells count="4">
    <mergeCell ref="E1:G1"/>
    <mergeCell ref="B5:F7"/>
    <mergeCell ref="G4:G7"/>
    <mergeCell ref="B4:F4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ZNT 4198/17T Standard Quotation Document Ver. 2019-09-02&amp;R&amp;"Arial,Bold"_____________________
C&amp;P   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45"/>
  <dimension ref="B1:H75"/>
  <sheetViews>
    <sheetView view="pageBreakPreview" topLeftCell="A19" zoomScaleNormal="125" zoomScaleSheetLayoutView="100" zoomScalePageLayoutView="125" workbookViewId="0">
      <selection activeCell="E19" sqref="E1:E1048576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82"/>
      <c r="C3" s="82"/>
      <c r="D3" s="83"/>
      <c r="E3" s="83"/>
      <c r="F3" s="84"/>
      <c r="G3" s="102"/>
    </row>
    <row r="4" spans="2:8" x14ac:dyDescent="0.6">
      <c r="B4" s="376" t="s">
        <v>8</v>
      </c>
      <c r="C4" s="377"/>
      <c r="D4" s="377"/>
      <c r="E4" s="377"/>
      <c r="F4" s="377"/>
      <c r="G4" s="373" t="str">
        <f>"CHAPTER "&amp;B10</f>
        <v>CHAPTER C14.6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8" ht="12.75" customHeight="1" x14ac:dyDescent="0.6">
      <c r="B6" s="369"/>
      <c r="C6" s="370"/>
      <c r="D6" s="370"/>
      <c r="E6" s="370"/>
      <c r="F6" s="370"/>
      <c r="G6" s="374"/>
      <c r="H6" s="8"/>
    </row>
    <row r="7" spans="2:8" ht="7.5" customHeight="1" x14ac:dyDescent="0.6">
      <c r="B7" s="371"/>
      <c r="C7" s="372"/>
      <c r="D7" s="372"/>
      <c r="E7" s="372"/>
      <c r="F7" s="372"/>
      <c r="G7" s="375"/>
      <c r="H7" s="8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50"/>
      <c r="C9" s="14"/>
      <c r="D9" s="15"/>
      <c r="E9" s="15"/>
      <c r="F9" s="16"/>
      <c r="G9" s="17" t="str">
        <f t="shared" ref="G9:G40" si="0">IF(D9="","",E9*F9)</f>
        <v/>
      </c>
      <c r="H9" s="18"/>
    </row>
    <row r="10" spans="2:8" x14ac:dyDescent="0.6">
      <c r="B10" s="77" t="s">
        <v>4258</v>
      </c>
      <c r="C10" s="20" t="s">
        <v>4259</v>
      </c>
      <c r="D10" s="22"/>
      <c r="E10" s="22"/>
      <c r="F10" s="40"/>
      <c r="G10" s="17" t="str">
        <f t="shared" si="0"/>
        <v/>
      </c>
      <c r="H10" s="41"/>
    </row>
    <row r="11" spans="2:8" x14ac:dyDescent="0.6">
      <c r="B11" s="50"/>
      <c r="C11" s="14"/>
      <c r="D11" s="22"/>
      <c r="E11" s="22"/>
      <c r="F11" s="40"/>
      <c r="G11" s="17" t="str">
        <f t="shared" si="0"/>
        <v/>
      </c>
      <c r="H11" s="41"/>
    </row>
    <row r="12" spans="2:8" x14ac:dyDescent="0.6">
      <c r="B12" s="50" t="s">
        <v>4260</v>
      </c>
      <c r="C12" s="14" t="s">
        <v>4261</v>
      </c>
      <c r="D12" s="22" t="s">
        <v>28</v>
      </c>
      <c r="E12" s="22"/>
      <c r="F12" s="40"/>
      <c r="G12" s="17">
        <f t="shared" si="0"/>
        <v>0</v>
      </c>
      <c r="H12" s="41"/>
    </row>
    <row r="13" spans="2:8" x14ac:dyDescent="0.6">
      <c r="B13" s="50"/>
      <c r="C13" s="14"/>
      <c r="D13" s="22"/>
      <c r="E13" s="22"/>
      <c r="F13" s="40"/>
      <c r="G13" s="17" t="str">
        <f t="shared" si="0"/>
        <v/>
      </c>
      <c r="H13" s="41"/>
    </row>
    <row r="14" spans="2:8" ht="15.5" x14ac:dyDescent="0.6">
      <c r="B14" s="50" t="s">
        <v>4262</v>
      </c>
      <c r="C14" s="14" t="s">
        <v>4263</v>
      </c>
      <c r="D14" s="22" t="s">
        <v>172</v>
      </c>
      <c r="E14" s="23"/>
      <c r="F14" s="24"/>
      <c r="G14" s="17">
        <f t="shared" si="0"/>
        <v>0</v>
      </c>
      <c r="H14" s="42"/>
    </row>
    <row r="15" spans="2:8" x14ac:dyDescent="0.6">
      <c r="B15" s="50"/>
      <c r="C15" s="14"/>
      <c r="D15" s="22"/>
      <c r="E15" s="23"/>
      <c r="F15" s="24"/>
      <c r="G15" s="17" t="str">
        <f t="shared" si="0"/>
        <v/>
      </c>
      <c r="H15" s="42"/>
    </row>
    <row r="16" spans="2:8" ht="39" x14ac:dyDescent="0.6">
      <c r="B16" s="50" t="s">
        <v>4264</v>
      </c>
      <c r="C16" s="14" t="s">
        <v>4265</v>
      </c>
      <c r="D16" s="22"/>
      <c r="E16" s="23"/>
      <c r="F16" s="24"/>
      <c r="G16" s="17" t="str">
        <f t="shared" si="0"/>
        <v/>
      </c>
      <c r="H16" s="42"/>
    </row>
    <row r="17" spans="2:8" x14ac:dyDescent="0.6">
      <c r="B17" s="50"/>
      <c r="C17" s="14"/>
      <c r="D17" s="22"/>
      <c r="E17" s="23"/>
      <c r="F17" s="24"/>
      <c r="G17" s="17" t="str">
        <f t="shared" si="0"/>
        <v/>
      </c>
      <c r="H17" s="42"/>
    </row>
    <row r="18" spans="2:8" ht="26" x14ac:dyDescent="0.6">
      <c r="B18" s="50" t="s">
        <v>4266</v>
      </c>
      <c r="C18" s="14" t="s">
        <v>4267</v>
      </c>
      <c r="D18" s="22" t="s">
        <v>172</v>
      </c>
      <c r="E18" s="23"/>
      <c r="F18" s="40"/>
      <c r="G18" s="17">
        <f t="shared" si="0"/>
        <v>0</v>
      </c>
      <c r="H18" s="41"/>
    </row>
    <row r="19" spans="2:8" x14ac:dyDescent="0.6">
      <c r="B19" s="50"/>
      <c r="C19" s="14"/>
      <c r="D19" s="22"/>
      <c r="E19" s="23"/>
      <c r="F19" s="43"/>
      <c r="G19" s="17" t="str">
        <f t="shared" si="0"/>
        <v/>
      </c>
      <c r="H19" s="41"/>
    </row>
    <row r="20" spans="2:8" ht="26" x14ac:dyDescent="0.6">
      <c r="B20" s="50" t="s">
        <v>4268</v>
      </c>
      <c r="C20" s="14" t="s">
        <v>4269</v>
      </c>
      <c r="D20" s="22" t="s">
        <v>172</v>
      </c>
      <c r="E20" s="23"/>
      <c r="F20" s="40"/>
      <c r="G20" s="17">
        <f t="shared" si="0"/>
        <v>0</v>
      </c>
      <c r="H20" s="44"/>
    </row>
    <row r="21" spans="2:8" x14ac:dyDescent="0.6">
      <c r="B21" s="50"/>
      <c r="C21" s="14"/>
      <c r="D21" s="22"/>
      <c r="E21" s="23"/>
      <c r="F21" s="45"/>
      <c r="G21" s="17" t="str">
        <f t="shared" si="0"/>
        <v/>
      </c>
    </row>
    <row r="22" spans="2:8" ht="15.5" x14ac:dyDescent="0.6">
      <c r="B22" s="50" t="s">
        <v>4270</v>
      </c>
      <c r="C22" s="14" t="s">
        <v>4271</v>
      </c>
      <c r="D22" s="22" t="s">
        <v>172</v>
      </c>
      <c r="E22" s="23"/>
      <c r="F22" s="45"/>
      <c r="G22" s="17">
        <f t="shared" si="0"/>
        <v>0</v>
      </c>
    </row>
    <row r="23" spans="2:8" x14ac:dyDescent="0.6">
      <c r="B23" s="50"/>
      <c r="C23" s="14"/>
      <c r="D23" s="22"/>
      <c r="E23" s="23"/>
      <c r="F23" s="38"/>
      <c r="G23" s="17" t="str">
        <f t="shared" si="0"/>
        <v/>
      </c>
    </row>
    <row r="24" spans="2:8" x14ac:dyDescent="0.6">
      <c r="B24" s="50" t="s">
        <v>4272</v>
      </c>
      <c r="C24" s="14" t="s">
        <v>4273</v>
      </c>
      <c r="D24" s="22" t="s">
        <v>70</v>
      </c>
      <c r="E24" s="23"/>
      <c r="F24" s="45"/>
      <c r="G24" s="17">
        <f t="shared" si="0"/>
        <v>0</v>
      </c>
    </row>
    <row r="25" spans="2:8" x14ac:dyDescent="0.6">
      <c r="B25" s="50"/>
      <c r="C25" s="14"/>
      <c r="D25" s="22"/>
      <c r="E25" s="23"/>
      <c r="F25" s="43"/>
      <c r="G25" s="17" t="str">
        <f t="shared" si="0"/>
        <v/>
      </c>
    </row>
    <row r="26" spans="2:8" x14ac:dyDescent="0.6">
      <c r="B26" s="50"/>
      <c r="C26" s="14"/>
      <c r="D26" s="22"/>
      <c r="E26" s="23"/>
      <c r="F26" s="45"/>
      <c r="G26" s="17" t="str">
        <f t="shared" si="0"/>
        <v/>
      </c>
    </row>
    <row r="27" spans="2:8" x14ac:dyDescent="0.6">
      <c r="B27" s="50"/>
      <c r="C27" s="14"/>
      <c r="D27" s="22"/>
      <c r="E27" s="23"/>
      <c r="F27" s="38"/>
      <c r="G27" s="17" t="str">
        <f t="shared" si="0"/>
        <v/>
      </c>
      <c r="H27" s="42"/>
    </row>
    <row r="28" spans="2:8" x14ac:dyDescent="0.6">
      <c r="B28" s="50"/>
      <c r="C28" s="14"/>
      <c r="D28" s="22"/>
      <c r="E28" s="26"/>
      <c r="F28" s="27"/>
      <c r="G28" s="17" t="str">
        <f t="shared" si="0"/>
        <v/>
      </c>
      <c r="H28" s="18"/>
    </row>
    <row r="29" spans="2:8" s="36" customFormat="1" x14ac:dyDescent="0.6">
      <c r="B29" s="50"/>
      <c r="C29" s="14"/>
      <c r="D29" s="15"/>
      <c r="E29" s="26"/>
      <c r="F29" s="27"/>
      <c r="G29" s="17" t="str">
        <f t="shared" si="0"/>
        <v/>
      </c>
      <c r="H29" s="18"/>
    </row>
    <row r="30" spans="2:8" x14ac:dyDescent="0.6">
      <c r="B30" s="50"/>
      <c r="C30" s="14"/>
      <c r="D30" s="22"/>
      <c r="E30" s="23"/>
      <c r="F30" s="38"/>
      <c r="G30" s="17" t="str">
        <f t="shared" si="0"/>
        <v/>
      </c>
      <c r="H30" s="42"/>
    </row>
    <row r="31" spans="2:8" x14ac:dyDescent="0.6">
      <c r="B31" s="13"/>
      <c r="C31" s="14"/>
      <c r="D31" s="22"/>
      <c r="E31" s="23"/>
      <c r="F31" s="38"/>
      <c r="G31" s="17" t="str">
        <f t="shared" si="0"/>
        <v/>
      </c>
      <c r="H31" s="42"/>
    </row>
    <row r="32" spans="2:8" x14ac:dyDescent="0.6">
      <c r="B32" s="21"/>
      <c r="C32" s="14"/>
      <c r="D32" s="22"/>
      <c r="E32" s="23"/>
      <c r="F32" s="47"/>
      <c r="G32" s="17" t="str">
        <f t="shared" si="0"/>
        <v/>
      </c>
      <c r="H32" s="41"/>
    </row>
    <row r="33" spans="2:8" x14ac:dyDescent="0.6">
      <c r="B33" s="21"/>
      <c r="C33" s="14"/>
      <c r="D33" s="22"/>
      <c r="E33" s="23"/>
      <c r="F33" s="47"/>
      <c r="G33" s="17" t="str">
        <f t="shared" si="0"/>
        <v/>
      </c>
      <c r="H33" s="41"/>
    </row>
    <row r="34" spans="2:8" x14ac:dyDescent="0.6">
      <c r="B34" s="21"/>
      <c r="C34" s="14"/>
      <c r="D34" s="22"/>
      <c r="E34" s="23"/>
      <c r="F34" s="43"/>
      <c r="G34" s="17" t="str">
        <f t="shared" si="0"/>
        <v/>
      </c>
      <c r="H34" s="41"/>
    </row>
    <row r="35" spans="2:8" x14ac:dyDescent="0.6">
      <c r="B35" s="21"/>
      <c r="C35" s="14"/>
      <c r="D35" s="22"/>
      <c r="E35" s="23"/>
      <c r="F35" s="43"/>
      <c r="G35" s="17" t="str">
        <f t="shared" si="0"/>
        <v/>
      </c>
      <c r="H35" s="41"/>
    </row>
    <row r="36" spans="2:8" x14ac:dyDescent="0.6">
      <c r="B36" s="21"/>
      <c r="C36" s="14"/>
      <c r="D36" s="22"/>
      <c r="E36" s="22"/>
      <c r="F36" s="40"/>
      <c r="G36" s="17" t="str">
        <f t="shared" si="0"/>
        <v/>
      </c>
      <c r="H36" s="41"/>
    </row>
    <row r="37" spans="2:8" x14ac:dyDescent="0.6">
      <c r="B37" s="13"/>
      <c r="C37" s="14"/>
      <c r="D37" s="22"/>
      <c r="E37" s="22"/>
      <c r="F37" s="40"/>
      <c r="G37" s="17" t="str">
        <f t="shared" si="0"/>
        <v/>
      </c>
      <c r="H37" s="41"/>
    </row>
    <row r="38" spans="2:8" x14ac:dyDescent="0.6">
      <c r="B38" s="21"/>
      <c r="C38" s="14"/>
      <c r="D38" s="22"/>
      <c r="E38" s="22"/>
      <c r="F38" s="38"/>
      <c r="G38" s="17" t="str">
        <f t="shared" si="0"/>
        <v/>
      </c>
      <c r="H38" s="41"/>
    </row>
    <row r="39" spans="2:8" x14ac:dyDescent="0.6">
      <c r="B39" s="21"/>
      <c r="C39" s="14"/>
      <c r="D39" s="22"/>
      <c r="E39" s="22"/>
      <c r="F39" s="38"/>
      <c r="G39" s="17" t="str">
        <f t="shared" si="0"/>
        <v/>
      </c>
      <c r="H39" s="41"/>
    </row>
    <row r="40" spans="2:8" x14ac:dyDescent="0.6">
      <c r="B40" s="21"/>
      <c r="C40" s="14"/>
      <c r="D40" s="22"/>
      <c r="E40" s="22"/>
      <c r="F40" s="38"/>
      <c r="G40" s="17" t="str">
        <f t="shared" si="0"/>
        <v/>
      </c>
      <c r="H40" s="41"/>
    </row>
    <row r="41" spans="2:8" x14ac:dyDescent="0.6">
      <c r="B41" s="21"/>
      <c r="C41" s="14"/>
      <c r="D41" s="22"/>
      <c r="E41" s="22"/>
      <c r="F41" s="38"/>
      <c r="G41" s="17" t="str">
        <f t="shared" ref="G41:G67" si="1">IF(D41="","",E41*F41)</f>
        <v/>
      </c>
      <c r="H41" s="41"/>
    </row>
    <row r="42" spans="2:8" x14ac:dyDescent="0.6">
      <c r="B42" s="21"/>
      <c r="C42" s="14"/>
      <c r="D42" s="22"/>
      <c r="E42" s="22"/>
      <c r="F42" s="38"/>
      <c r="G42" s="17" t="str">
        <f t="shared" si="1"/>
        <v/>
      </c>
      <c r="H42" s="41"/>
    </row>
    <row r="43" spans="2:8" x14ac:dyDescent="0.6">
      <c r="B43" s="13"/>
      <c r="C43" s="14"/>
      <c r="D43" s="22"/>
      <c r="E43" s="22"/>
      <c r="F43" s="38"/>
      <c r="G43" s="17" t="str">
        <f t="shared" si="1"/>
        <v/>
      </c>
      <c r="H43" s="41"/>
    </row>
    <row r="44" spans="2:8" x14ac:dyDescent="0.6">
      <c r="B44" s="13"/>
      <c r="C44" s="14"/>
      <c r="D44" s="22"/>
      <c r="E44" s="22"/>
      <c r="F44" s="38"/>
      <c r="G44" s="17" t="str">
        <f t="shared" si="1"/>
        <v/>
      </c>
      <c r="H44" s="41"/>
    </row>
    <row r="45" spans="2:8" x14ac:dyDescent="0.6">
      <c r="B45" s="13"/>
      <c r="C45" s="14"/>
      <c r="D45" s="22"/>
      <c r="E45" s="22"/>
      <c r="F45" s="38"/>
      <c r="G45" s="17" t="str">
        <f t="shared" si="1"/>
        <v/>
      </c>
      <c r="H45" s="41"/>
    </row>
    <row r="46" spans="2:8" x14ac:dyDescent="0.6">
      <c r="B46" s="13"/>
      <c r="C46" s="14"/>
      <c r="D46" s="22"/>
      <c r="E46" s="22"/>
      <c r="F46" s="48"/>
      <c r="G46" s="17" t="str">
        <f t="shared" si="1"/>
        <v/>
      </c>
      <c r="H46" s="41"/>
    </row>
    <row r="47" spans="2:8" x14ac:dyDescent="0.6">
      <c r="B47" s="13"/>
      <c r="C47" s="14"/>
      <c r="D47" s="22"/>
      <c r="E47" s="22"/>
      <c r="F47" s="48"/>
      <c r="G47" s="17" t="str">
        <f t="shared" si="1"/>
        <v/>
      </c>
      <c r="H47" s="41"/>
    </row>
    <row r="48" spans="2:8" x14ac:dyDescent="0.6">
      <c r="B48" s="21"/>
      <c r="C48" s="14"/>
      <c r="D48" s="22"/>
      <c r="E48" s="22"/>
      <c r="F48" s="38"/>
      <c r="G48" s="17" t="str">
        <f t="shared" si="1"/>
        <v/>
      </c>
      <c r="H48" s="41"/>
    </row>
    <row r="49" spans="2:8" x14ac:dyDescent="0.6">
      <c r="B49" s="13"/>
      <c r="C49" s="14"/>
      <c r="D49" s="22"/>
      <c r="E49" s="22"/>
      <c r="F49" s="38"/>
      <c r="G49" s="17" t="str">
        <f t="shared" si="1"/>
        <v/>
      </c>
      <c r="H49" s="41"/>
    </row>
    <row r="50" spans="2:8" x14ac:dyDescent="0.6">
      <c r="B50" s="13"/>
      <c r="C50" s="14"/>
      <c r="D50" s="22"/>
      <c r="E50" s="22"/>
      <c r="F50" s="38"/>
      <c r="G50" s="17" t="str">
        <f t="shared" si="1"/>
        <v/>
      </c>
      <c r="H50" s="41"/>
    </row>
    <row r="51" spans="2:8" x14ac:dyDescent="0.6">
      <c r="B51" s="13"/>
      <c r="C51" s="14"/>
      <c r="D51" s="22"/>
      <c r="E51" s="22"/>
      <c r="F51" s="38"/>
      <c r="G51" s="17" t="str">
        <f t="shared" si="1"/>
        <v/>
      </c>
      <c r="H51" s="41"/>
    </row>
    <row r="52" spans="2:8" x14ac:dyDescent="0.6">
      <c r="B52" s="13"/>
      <c r="C52" s="14"/>
      <c r="D52" s="22"/>
      <c r="E52" s="22"/>
      <c r="F52" s="38"/>
      <c r="G52" s="17" t="str">
        <f t="shared" si="1"/>
        <v/>
      </c>
      <c r="H52" s="41"/>
    </row>
    <row r="53" spans="2:8" x14ac:dyDescent="0.6">
      <c r="B53" s="13"/>
      <c r="C53" s="14"/>
      <c r="D53" s="22"/>
      <c r="E53" s="22"/>
      <c r="F53" s="38"/>
      <c r="G53" s="17" t="str">
        <f t="shared" si="1"/>
        <v/>
      </c>
      <c r="H53" s="41"/>
    </row>
    <row r="54" spans="2:8" x14ac:dyDescent="0.6">
      <c r="B54" s="13"/>
      <c r="C54" s="14"/>
      <c r="D54" s="37"/>
      <c r="E54" s="37"/>
      <c r="F54" s="38"/>
      <c r="G54" s="17" t="str">
        <f t="shared" si="1"/>
        <v/>
      </c>
    </row>
    <row r="55" spans="2:8" x14ac:dyDescent="0.6">
      <c r="B55" s="13"/>
      <c r="C55" s="14"/>
      <c r="D55" s="22"/>
      <c r="E55" s="22"/>
      <c r="F55" s="38"/>
      <c r="G55" s="17" t="str">
        <f t="shared" si="1"/>
        <v/>
      </c>
      <c r="H55" s="41"/>
    </row>
    <row r="56" spans="2:8" x14ac:dyDescent="0.6">
      <c r="B56" s="21"/>
      <c r="C56" s="14"/>
      <c r="D56" s="37"/>
      <c r="E56" s="37"/>
      <c r="F56" s="38"/>
      <c r="G56" s="17" t="str">
        <f t="shared" si="1"/>
        <v/>
      </c>
      <c r="H56" s="49"/>
    </row>
    <row r="57" spans="2:8" x14ac:dyDescent="0.6">
      <c r="B57" s="13"/>
      <c r="C57" s="14"/>
      <c r="D57" s="37"/>
      <c r="E57" s="37"/>
      <c r="F57" s="38"/>
      <c r="G57" s="17" t="str">
        <f t="shared" si="1"/>
        <v/>
      </c>
    </row>
    <row r="58" spans="2:8" x14ac:dyDescent="0.6">
      <c r="B58" s="13"/>
      <c r="C58" s="14"/>
      <c r="D58" s="22"/>
      <c r="E58" s="22"/>
      <c r="F58" s="38"/>
      <c r="G58" s="17" t="str">
        <f t="shared" si="1"/>
        <v/>
      </c>
      <c r="H58" s="41"/>
    </row>
    <row r="59" spans="2:8" x14ac:dyDescent="0.6">
      <c r="B59" s="13"/>
      <c r="C59" s="14"/>
      <c r="D59" s="22"/>
      <c r="E59" s="22"/>
      <c r="F59" s="38"/>
      <c r="G59" s="17" t="str">
        <f t="shared" si="1"/>
        <v/>
      </c>
      <c r="H59" s="41"/>
    </row>
    <row r="60" spans="2:8" x14ac:dyDescent="0.6">
      <c r="B60" s="13"/>
      <c r="C60" s="14"/>
      <c r="D60" s="22"/>
      <c r="E60" s="22"/>
      <c r="F60" s="38"/>
      <c r="G60" s="17" t="str">
        <f t="shared" si="1"/>
        <v/>
      </c>
      <c r="H60" s="41"/>
    </row>
    <row r="61" spans="2:8" x14ac:dyDescent="0.6">
      <c r="B61" s="13"/>
      <c r="C61" s="14"/>
      <c r="D61" s="22"/>
      <c r="E61" s="22"/>
      <c r="F61" s="38"/>
      <c r="G61" s="17" t="str">
        <f t="shared" si="1"/>
        <v/>
      </c>
      <c r="H61" s="41"/>
    </row>
    <row r="62" spans="2:8" x14ac:dyDescent="0.6">
      <c r="B62" s="21"/>
      <c r="C62" s="14"/>
      <c r="D62" s="22"/>
      <c r="E62" s="22"/>
      <c r="F62" s="38"/>
      <c r="G62" s="17" t="str">
        <f t="shared" si="1"/>
        <v/>
      </c>
      <c r="H62" s="41"/>
    </row>
    <row r="63" spans="2:8" x14ac:dyDescent="0.6">
      <c r="B63" s="13"/>
      <c r="C63" s="14"/>
      <c r="D63" s="22"/>
      <c r="E63" s="22"/>
      <c r="F63" s="38"/>
      <c r="G63" s="17" t="str">
        <f t="shared" si="1"/>
        <v/>
      </c>
      <c r="H63" s="41"/>
    </row>
    <row r="64" spans="2:8" x14ac:dyDescent="0.6">
      <c r="B64" s="13"/>
      <c r="C64" s="14"/>
      <c r="D64" s="22"/>
      <c r="E64" s="22"/>
      <c r="F64" s="38"/>
      <c r="G64" s="17" t="str">
        <f t="shared" si="1"/>
        <v/>
      </c>
      <c r="H64" s="41"/>
    </row>
    <row r="65" spans="2:8" x14ac:dyDescent="0.6">
      <c r="B65" s="13"/>
      <c r="C65" s="14"/>
      <c r="D65" s="22"/>
      <c r="E65" s="22"/>
      <c r="F65" s="38"/>
      <c r="G65" s="17" t="str">
        <f t="shared" si="1"/>
        <v/>
      </c>
      <c r="H65" s="41"/>
    </row>
    <row r="66" spans="2:8" x14ac:dyDescent="0.6">
      <c r="B66" s="21"/>
      <c r="C66" s="14"/>
      <c r="D66" s="22"/>
      <c r="E66" s="22"/>
      <c r="F66" s="38"/>
      <c r="G66" s="17" t="str">
        <f t="shared" si="1"/>
        <v/>
      </c>
      <c r="H66" s="41"/>
    </row>
    <row r="67" spans="2:8" x14ac:dyDescent="0.6">
      <c r="B67" s="13"/>
      <c r="C67" s="14"/>
      <c r="D67" s="22"/>
      <c r="E67" s="22"/>
      <c r="F67" s="38"/>
      <c r="G67" s="17" t="str">
        <f t="shared" si="1"/>
        <v/>
      </c>
      <c r="H67" s="41"/>
    </row>
    <row r="68" spans="2:8" x14ac:dyDescent="0.6">
      <c r="B68" s="21"/>
      <c r="C68" s="14"/>
      <c r="D68" s="22"/>
      <c r="E68" s="22"/>
      <c r="F68" s="38"/>
      <c r="G68" s="17"/>
      <c r="H68" s="41"/>
    </row>
    <row r="69" spans="2:8" x14ac:dyDescent="0.6">
      <c r="B69" s="13"/>
      <c r="C69" s="14"/>
      <c r="D69" s="22"/>
      <c r="E69" s="22"/>
      <c r="F69" s="38"/>
      <c r="G69" s="17" t="str">
        <f t="shared" ref="G69:G74" si="2">IF(D69="","",E69*F69)</f>
        <v/>
      </c>
      <c r="H69" s="41"/>
    </row>
    <row r="70" spans="2:8" x14ac:dyDescent="0.6">
      <c r="B70" s="13"/>
      <c r="C70" s="14"/>
      <c r="D70" s="22"/>
      <c r="E70" s="22"/>
      <c r="F70" s="38"/>
      <c r="G70" s="17" t="str">
        <f t="shared" si="2"/>
        <v/>
      </c>
      <c r="H70" s="41"/>
    </row>
    <row r="71" spans="2:8" x14ac:dyDescent="0.6">
      <c r="B71" s="13"/>
      <c r="C71" s="14"/>
      <c r="D71" s="22"/>
      <c r="E71" s="22"/>
      <c r="F71" s="38"/>
      <c r="G71" s="17" t="str">
        <f t="shared" si="2"/>
        <v/>
      </c>
      <c r="H71" s="41"/>
    </row>
    <row r="72" spans="2:8" x14ac:dyDescent="0.6">
      <c r="B72" s="13"/>
      <c r="C72" s="14"/>
      <c r="D72" s="22"/>
      <c r="E72" s="22"/>
      <c r="F72" s="38"/>
      <c r="G72" s="17" t="str">
        <f t="shared" si="2"/>
        <v/>
      </c>
      <c r="H72" s="41"/>
    </row>
    <row r="73" spans="2:8" x14ac:dyDescent="0.6">
      <c r="B73" s="13"/>
      <c r="C73" s="14"/>
      <c r="D73" s="22"/>
      <c r="E73" s="22"/>
      <c r="F73" s="38"/>
      <c r="G73" s="17" t="str">
        <f t="shared" si="2"/>
        <v/>
      </c>
      <c r="H73" s="41"/>
    </row>
    <row r="74" spans="2:8" x14ac:dyDescent="0.6">
      <c r="B74" s="21"/>
      <c r="C74" s="14"/>
      <c r="D74" s="22"/>
      <c r="E74" s="22"/>
      <c r="F74" s="38"/>
      <c r="G74" s="17" t="str">
        <f t="shared" si="2"/>
        <v/>
      </c>
      <c r="H74" s="41"/>
    </row>
    <row r="75" spans="2:8" s="28" customFormat="1" ht="24.95" customHeight="1" x14ac:dyDescent="0.6">
      <c r="B75" s="93" t="str">
        <f>$B$10</f>
        <v>C14.6</v>
      </c>
      <c r="C75" s="30" t="s">
        <v>173</v>
      </c>
      <c r="D75" s="31"/>
      <c r="E75" s="32"/>
      <c r="F75" s="31"/>
      <c r="G75" s="33">
        <f>SUM(G9:G74)</f>
        <v>0</v>
      </c>
      <c r="H75" s="34"/>
    </row>
  </sheetData>
  <mergeCells count="4">
    <mergeCell ref="E1:G1"/>
    <mergeCell ref="B5:F7"/>
    <mergeCell ref="G4:G7"/>
    <mergeCell ref="B4:F4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ZNT 4198/17T Standard Quotation Document Ver. 2019-09-02&amp;R&amp;"Arial,Bold"_____________________
C&amp;P   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46"/>
  <dimension ref="B1:H75"/>
  <sheetViews>
    <sheetView view="pageBreakPreview" zoomScaleNormal="125" zoomScaleSheetLayoutView="100" zoomScalePageLayoutView="125" workbookViewId="0">
      <selection activeCell="E19" sqref="E1:E1048576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82"/>
      <c r="C3" s="82"/>
      <c r="D3" s="83"/>
      <c r="E3" s="83"/>
      <c r="F3" s="84"/>
      <c r="G3" s="102"/>
    </row>
    <row r="4" spans="2:8" x14ac:dyDescent="0.6">
      <c r="B4" s="376" t="s">
        <v>8</v>
      </c>
      <c r="C4" s="377"/>
      <c r="D4" s="377"/>
      <c r="E4" s="377"/>
      <c r="F4" s="377"/>
      <c r="G4" s="373" t="str">
        <f>"CHAPTER "&amp;B10</f>
        <v>CHAPTER C14.7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8" ht="12.75" customHeight="1" x14ac:dyDescent="0.6">
      <c r="B6" s="369"/>
      <c r="C6" s="370"/>
      <c r="D6" s="370"/>
      <c r="E6" s="370"/>
      <c r="F6" s="370"/>
      <c r="G6" s="374"/>
      <c r="H6" s="8"/>
    </row>
    <row r="7" spans="2:8" ht="7.5" customHeight="1" x14ac:dyDescent="0.6">
      <c r="B7" s="371"/>
      <c r="C7" s="372"/>
      <c r="D7" s="372"/>
      <c r="E7" s="372"/>
      <c r="F7" s="372"/>
      <c r="G7" s="375"/>
      <c r="H7" s="8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13"/>
      <c r="C9" s="14"/>
      <c r="D9" s="15"/>
      <c r="E9" s="15"/>
      <c r="F9" s="16"/>
      <c r="G9" s="17" t="str">
        <f t="shared" ref="G9:G40" si="0">IF(D9="","",E9*F9)</f>
        <v/>
      </c>
      <c r="H9" s="18"/>
    </row>
    <row r="10" spans="2:8" ht="26" x14ac:dyDescent="0.6">
      <c r="B10" s="77" t="s">
        <v>4274</v>
      </c>
      <c r="C10" s="20" t="s">
        <v>4275</v>
      </c>
      <c r="D10" s="22"/>
      <c r="E10" s="22"/>
      <c r="F10" s="40"/>
      <c r="G10" s="17" t="str">
        <f t="shared" si="0"/>
        <v/>
      </c>
      <c r="H10" s="41"/>
    </row>
    <row r="11" spans="2:8" x14ac:dyDescent="0.6">
      <c r="B11" s="50"/>
      <c r="C11" s="14"/>
      <c r="D11" s="22"/>
      <c r="E11" s="22"/>
      <c r="F11" s="40"/>
      <c r="G11" s="17" t="str">
        <f t="shared" si="0"/>
        <v/>
      </c>
      <c r="H11" s="41"/>
    </row>
    <row r="12" spans="2:8" ht="26" x14ac:dyDescent="0.6">
      <c r="B12" s="50" t="s">
        <v>4276</v>
      </c>
      <c r="C12" s="14" t="s">
        <v>4277</v>
      </c>
      <c r="D12" s="22" t="s">
        <v>172</v>
      </c>
      <c r="E12" s="22"/>
      <c r="F12" s="40"/>
      <c r="G12" s="17">
        <f t="shared" si="0"/>
        <v>0</v>
      </c>
      <c r="H12" s="41"/>
    </row>
    <row r="13" spans="2:8" x14ac:dyDescent="0.6">
      <c r="B13" s="50"/>
      <c r="C13" s="14"/>
      <c r="D13" s="22"/>
      <c r="E13" s="22"/>
      <c r="F13" s="40"/>
      <c r="G13" s="17" t="str">
        <f t="shared" si="0"/>
        <v/>
      </c>
      <c r="H13" s="41"/>
    </row>
    <row r="14" spans="2:8" ht="26" x14ac:dyDescent="0.6">
      <c r="B14" s="50" t="s">
        <v>4278</v>
      </c>
      <c r="C14" s="14" t="s">
        <v>4279</v>
      </c>
      <c r="D14" s="22" t="s">
        <v>172</v>
      </c>
      <c r="E14" s="23"/>
      <c r="F14" s="24"/>
      <c r="G14" s="17">
        <f t="shared" si="0"/>
        <v>0</v>
      </c>
      <c r="H14" s="42"/>
    </row>
    <row r="15" spans="2:8" x14ac:dyDescent="0.6">
      <c r="B15" s="50"/>
      <c r="C15" s="14"/>
      <c r="D15" s="22"/>
      <c r="E15" s="23"/>
      <c r="F15" s="24"/>
      <c r="G15" s="17" t="str">
        <f t="shared" si="0"/>
        <v/>
      </c>
      <c r="H15" s="42"/>
    </row>
    <row r="16" spans="2:8" ht="26" x14ac:dyDescent="0.6">
      <c r="B16" s="50" t="s">
        <v>4280</v>
      </c>
      <c r="C16" s="14" t="s">
        <v>4281</v>
      </c>
      <c r="D16" s="22" t="s">
        <v>28</v>
      </c>
      <c r="E16" s="23"/>
      <c r="F16" s="24"/>
      <c r="G16" s="17">
        <f t="shared" si="0"/>
        <v>0</v>
      </c>
      <c r="H16" s="42"/>
    </row>
    <row r="17" spans="2:8" x14ac:dyDescent="0.6">
      <c r="B17" s="50"/>
      <c r="C17" s="14"/>
      <c r="D17" s="22"/>
      <c r="E17" s="23"/>
      <c r="F17" s="24"/>
      <c r="G17" s="17" t="str">
        <f t="shared" si="0"/>
        <v/>
      </c>
      <c r="H17" s="42"/>
    </row>
    <row r="18" spans="2:8" ht="15.5" x14ac:dyDescent="0.6">
      <c r="B18" s="50" t="s">
        <v>4282</v>
      </c>
      <c r="C18" s="14" t="s">
        <v>4283</v>
      </c>
      <c r="D18" s="22" t="s">
        <v>172</v>
      </c>
      <c r="E18" s="23"/>
      <c r="F18" s="40"/>
      <c r="G18" s="17">
        <f t="shared" si="0"/>
        <v>0</v>
      </c>
      <c r="H18" s="41"/>
    </row>
    <row r="19" spans="2:8" x14ac:dyDescent="0.6">
      <c r="B19" s="50"/>
      <c r="C19" s="14"/>
      <c r="D19" s="22"/>
      <c r="E19" s="23"/>
      <c r="F19" s="43"/>
      <c r="G19" s="17" t="str">
        <f t="shared" si="0"/>
        <v/>
      </c>
      <c r="H19" s="41"/>
    </row>
    <row r="20" spans="2:8" x14ac:dyDescent="0.6">
      <c r="B20" s="50"/>
      <c r="C20" s="14"/>
      <c r="D20" s="22"/>
      <c r="E20" s="23"/>
      <c r="F20" s="40"/>
      <c r="G20" s="17" t="str">
        <f t="shared" si="0"/>
        <v/>
      </c>
      <c r="H20" s="44"/>
    </row>
    <row r="21" spans="2:8" x14ac:dyDescent="0.6">
      <c r="B21" s="50"/>
      <c r="C21" s="14"/>
      <c r="D21" s="22"/>
      <c r="E21" s="23"/>
      <c r="F21" s="45"/>
      <c r="G21" s="17" t="str">
        <f t="shared" si="0"/>
        <v/>
      </c>
    </row>
    <row r="22" spans="2:8" x14ac:dyDescent="0.6">
      <c r="B22" s="50"/>
      <c r="C22" s="14"/>
      <c r="D22" s="22"/>
      <c r="E22" s="23"/>
      <c r="F22" s="45"/>
      <c r="G22" s="17" t="str">
        <f t="shared" si="0"/>
        <v/>
      </c>
    </row>
    <row r="23" spans="2:8" x14ac:dyDescent="0.6">
      <c r="B23" s="13"/>
      <c r="C23" s="14"/>
      <c r="D23" s="22"/>
      <c r="E23" s="23"/>
      <c r="F23" s="38"/>
      <c r="G23" s="17" t="str">
        <f t="shared" si="0"/>
        <v/>
      </c>
    </row>
    <row r="24" spans="2:8" x14ac:dyDescent="0.6">
      <c r="B24" s="21"/>
      <c r="C24" s="14"/>
      <c r="D24" s="22"/>
      <c r="E24" s="23"/>
      <c r="F24" s="45"/>
      <c r="G24" s="17" t="str">
        <f t="shared" si="0"/>
        <v/>
      </c>
    </row>
    <row r="25" spans="2:8" x14ac:dyDescent="0.6">
      <c r="B25" s="13"/>
      <c r="C25" s="14"/>
      <c r="D25" s="22"/>
      <c r="E25" s="23"/>
      <c r="F25" s="43"/>
      <c r="G25" s="17" t="str">
        <f t="shared" si="0"/>
        <v/>
      </c>
    </row>
    <row r="26" spans="2:8" x14ac:dyDescent="0.6">
      <c r="B26" s="21"/>
      <c r="C26" s="14"/>
      <c r="D26" s="22"/>
      <c r="E26" s="23"/>
      <c r="F26" s="45"/>
      <c r="G26" s="17" t="str">
        <f t="shared" si="0"/>
        <v/>
      </c>
    </row>
    <row r="27" spans="2:8" x14ac:dyDescent="0.6">
      <c r="B27" s="21"/>
      <c r="C27" s="14"/>
      <c r="D27" s="22"/>
      <c r="E27" s="23"/>
      <c r="F27" s="38"/>
      <c r="G27" s="17" t="str">
        <f t="shared" si="0"/>
        <v/>
      </c>
      <c r="H27" s="42"/>
    </row>
    <row r="28" spans="2:8" x14ac:dyDescent="0.6">
      <c r="B28" s="21"/>
      <c r="C28" s="14"/>
      <c r="D28" s="22"/>
      <c r="E28" s="26"/>
      <c r="F28" s="27"/>
      <c r="G28" s="17" t="str">
        <f t="shared" si="0"/>
        <v/>
      </c>
      <c r="H28" s="18"/>
    </row>
    <row r="29" spans="2:8" s="36" customFormat="1" x14ac:dyDescent="0.6">
      <c r="B29" s="13"/>
      <c r="C29" s="14"/>
      <c r="D29" s="15"/>
      <c r="E29" s="26"/>
      <c r="F29" s="27"/>
      <c r="G29" s="17" t="str">
        <f t="shared" si="0"/>
        <v/>
      </c>
      <c r="H29" s="18"/>
    </row>
    <row r="30" spans="2:8" x14ac:dyDescent="0.6">
      <c r="B30" s="21"/>
      <c r="C30" s="14"/>
      <c r="D30" s="22"/>
      <c r="E30" s="23"/>
      <c r="F30" s="38"/>
      <c r="G30" s="17" t="str">
        <f t="shared" si="0"/>
        <v/>
      </c>
      <c r="H30" s="42"/>
    </row>
    <row r="31" spans="2:8" x14ac:dyDescent="0.6">
      <c r="B31" s="13"/>
      <c r="C31" s="14"/>
      <c r="D31" s="22"/>
      <c r="E31" s="23"/>
      <c r="F31" s="38"/>
      <c r="G31" s="17" t="str">
        <f t="shared" si="0"/>
        <v/>
      </c>
      <c r="H31" s="42"/>
    </row>
    <row r="32" spans="2:8" x14ac:dyDescent="0.6">
      <c r="B32" s="21"/>
      <c r="C32" s="14"/>
      <c r="D32" s="22"/>
      <c r="E32" s="23"/>
      <c r="F32" s="47"/>
      <c r="G32" s="17" t="str">
        <f t="shared" si="0"/>
        <v/>
      </c>
      <c r="H32" s="41"/>
    </row>
    <row r="33" spans="2:8" x14ac:dyDescent="0.6">
      <c r="B33" s="21"/>
      <c r="C33" s="14"/>
      <c r="D33" s="22"/>
      <c r="E33" s="23"/>
      <c r="F33" s="47"/>
      <c r="G33" s="17" t="str">
        <f t="shared" si="0"/>
        <v/>
      </c>
      <c r="H33" s="41"/>
    </row>
    <row r="34" spans="2:8" x14ac:dyDescent="0.6">
      <c r="B34" s="21"/>
      <c r="C34" s="14"/>
      <c r="D34" s="22"/>
      <c r="E34" s="23"/>
      <c r="F34" s="43"/>
      <c r="G34" s="17" t="str">
        <f t="shared" si="0"/>
        <v/>
      </c>
      <c r="H34" s="41"/>
    </row>
    <row r="35" spans="2:8" x14ac:dyDescent="0.6">
      <c r="B35" s="21"/>
      <c r="C35" s="14"/>
      <c r="D35" s="22"/>
      <c r="E35" s="23"/>
      <c r="F35" s="43"/>
      <c r="G35" s="17" t="str">
        <f t="shared" si="0"/>
        <v/>
      </c>
      <c r="H35" s="41"/>
    </row>
    <row r="36" spans="2:8" x14ac:dyDescent="0.6">
      <c r="B36" s="21"/>
      <c r="C36" s="14"/>
      <c r="D36" s="22"/>
      <c r="E36" s="22"/>
      <c r="F36" s="40"/>
      <c r="G36" s="17" t="str">
        <f t="shared" si="0"/>
        <v/>
      </c>
      <c r="H36" s="41"/>
    </row>
    <row r="37" spans="2:8" x14ac:dyDescent="0.6">
      <c r="B37" s="13"/>
      <c r="C37" s="14"/>
      <c r="D37" s="22"/>
      <c r="E37" s="22"/>
      <c r="F37" s="40"/>
      <c r="G37" s="17" t="str">
        <f t="shared" si="0"/>
        <v/>
      </c>
      <c r="H37" s="41"/>
    </row>
    <row r="38" spans="2:8" x14ac:dyDescent="0.6">
      <c r="B38" s="21"/>
      <c r="C38" s="14"/>
      <c r="D38" s="22"/>
      <c r="E38" s="22"/>
      <c r="F38" s="38"/>
      <c r="G38" s="17" t="str">
        <f t="shared" si="0"/>
        <v/>
      </c>
      <c r="H38" s="41"/>
    </row>
    <row r="39" spans="2:8" x14ac:dyDescent="0.6">
      <c r="B39" s="21"/>
      <c r="C39" s="14"/>
      <c r="D39" s="22"/>
      <c r="E39" s="22"/>
      <c r="F39" s="38"/>
      <c r="G39" s="17" t="str">
        <f t="shared" si="0"/>
        <v/>
      </c>
      <c r="H39" s="41"/>
    </row>
    <row r="40" spans="2:8" x14ac:dyDescent="0.6">
      <c r="B40" s="21"/>
      <c r="C40" s="14"/>
      <c r="D40" s="22"/>
      <c r="E40" s="22"/>
      <c r="F40" s="38"/>
      <c r="G40" s="17" t="str">
        <f t="shared" si="0"/>
        <v/>
      </c>
      <c r="H40" s="41"/>
    </row>
    <row r="41" spans="2:8" x14ac:dyDescent="0.6">
      <c r="B41" s="21"/>
      <c r="C41" s="14"/>
      <c r="D41" s="22"/>
      <c r="E41" s="22"/>
      <c r="F41" s="38"/>
      <c r="G41" s="17" t="str">
        <f t="shared" ref="G41:G72" si="1">IF(D41="","",E41*F41)</f>
        <v/>
      </c>
      <c r="H41" s="41"/>
    </row>
    <row r="42" spans="2:8" x14ac:dyDescent="0.6">
      <c r="B42" s="21"/>
      <c r="C42" s="14"/>
      <c r="D42" s="22"/>
      <c r="E42" s="22"/>
      <c r="F42" s="38"/>
      <c r="G42" s="17" t="str">
        <f t="shared" si="1"/>
        <v/>
      </c>
      <c r="H42" s="41"/>
    </row>
    <row r="43" spans="2:8" x14ac:dyDescent="0.6">
      <c r="B43" s="13"/>
      <c r="C43" s="14"/>
      <c r="D43" s="22"/>
      <c r="E43" s="22"/>
      <c r="F43" s="38"/>
      <c r="G43" s="17" t="str">
        <f t="shared" si="1"/>
        <v/>
      </c>
      <c r="H43" s="41"/>
    </row>
    <row r="44" spans="2:8" x14ac:dyDescent="0.6">
      <c r="B44" s="13"/>
      <c r="C44" s="14"/>
      <c r="D44" s="22"/>
      <c r="E44" s="22"/>
      <c r="F44" s="38"/>
      <c r="G44" s="17" t="str">
        <f t="shared" si="1"/>
        <v/>
      </c>
      <c r="H44" s="41"/>
    </row>
    <row r="45" spans="2:8" x14ac:dyDescent="0.6">
      <c r="B45" s="13"/>
      <c r="C45" s="14"/>
      <c r="D45" s="22"/>
      <c r="E45" s="22"/>
      <c r="F45" s="38"/>
      <c r="G45" s="17" t="str">
        <f t="shared" si="1"/>
        <v/>
      </c>
      <c r="H45" s="41"/>
    </row>
    <row r="46" spans="2:8" x14ac:dyDescent="0.6">
      <c r="B46" s="13"/>
      <c r="C46" s="14"/>
      <c r="D46" s="22"/>
      <c r="E46" s="22"/>
      <c r="F46" s="48"/>
      <c r="G46" s="17" t="str">
        <f t="shared" si="1"/>
        <v/>
      </c>
      <c r="H46" s="41"/>
    </row>
    <row r="47" spans="2:8" x14ac:dyDescent="0.6">
      <c r="B47" s="13"/>
      <c r="C47" s="14"/>
      <c r="D47" s="22"/>
      <c r="E47" s="22"/>
      <c r="F47" s="48"/>
      <c r="G47" s="17" t="str">
        <f t="shared" si="1"/>
        <v/>
      </c>
      <c r="H47" s="41"/>
    </row>
    <row r="48" spans="2:8" x14ac:dyDescent="0.6">
      <c r="B48" s="21"/>
      <c r="C48" s="14"/>
      <c r="D48" s="22"/>
      <c r="E48" s="22"/>
      <c r="F48" s="38"/>
      <c r="G48" s="17" t="str">
        <f t="shared" si="1"/>
        <v/>
      </c>
      <c r="H48" s="41"/>
    </row>
    <row r="49" spans="2:8" x14ac:dyDescent="0.6">
      <c r="B49" s="13"/>
      <c r="C49" s="14"/>
      <c r="D49" s="22"/>
      <c r="E49" s="22"/>
      <c r="F49" s="38"/>
      <c r="G49" s="17" t="str">
        <f t="shared" si="1"/>
        <v/>
      </c>
      <c r="H49" s="41"/>
    </row>
    <row r="50" spans="2:8" x14ac:dyDescent="0.6">
      <c r="B50" s="13"/>
      <c r="C50" s="14"/>
      <c r="D50" s="22"/>
      <c r="E50" s="22"/>
      <c r="F50" s="38"/>
      <c r="G50" s="17" t="str">
        <f t="shared" si="1"/>
        <v/>
      </c>
      <c r="H50" s="41"/>
    </row>
    <row r="51" spans="2:8" x14ac:dyDescent="0.6">
      <c r="B51" s="13"/>
      <c r="C51" s="14"/>
      <c r="D51" s="22"/>
      <c r="E51" s="22"/>
      <c r="F51" s="38"/>
      <c r="G51" s="17" t="str">
        <f t="shared" si="1"/>
        <v/>
      </c>
      <c r="H51" s="41"/>
    </row>
    <row r="52" spans="2:8" x14ac:dyDescent="0.6">
      <c r="B52" s="13"/>
      <c r="C52" s="14"/>
      <c r="D52" s="22"/>
      <c r="E52" s="22"/>
      <c r="F52" s="38"/>
      <c r="G52" s="17" t="str">
        <f t="shared" si="1"/>
        <v/>
      </c>
      <c r="H52" s="41"/>
    </row>
    <row r="53" spans="2:8" x14ac:dyDescent="0.6">
      <c r="B53" s="13"/>
      <c r="C53" s="14"/>
      <c r="D53" s="22"/>
      <c r="E53" s="22"/>
      <c r="F53" s="38"/>
      <c r="G53" s="17" t="str">
        <f t="shared" si="1"/>
        <v/>
      </c>
      <c r="H53" s="41"/>
    </row>
    <row r="54" spans="2:8" x14ac:dyDescent="0.6">
      <c r="B54" s="13"/>
      <c r="C54" s="14"/>
      <c r="D54" s="37"/>
      <c r="E54" s="37"/>
      <c r="F54" s="38"/>
      <c r="G54" s="17" t="str">
        <f t="shared" si="1"/>
        <v/>
      </c>
    </row>
    <row r="55" spans="2:8" x14ac:dyDescent="0.6">
      <c r="B55" s="13"/>
      <c r="C55" s="14"/>
      <c r="D55" s="22"/>
      <c r="E55" s="22"/>
      <c r="F55" s="38"/>
      <c r="G55" s="17" t="str">
        <f t="shared" si="1"/>
        <v/>
      </c>
      <c r="H55" s="41"/>
    </row>
    <row r="56" spans="2:8" x14ac:dyDescent="0.6">
      <c r="B56" s="21"/>
      <c r="C56" s="14"/>
      <c r="D56" s="37"/>
      <c r="E56" s="37"/>
      <c r="F56" s="38"/>
      <c r="G56" s="17" t="str">
        <f t="shared" si="1"/>
        <v/>
      </c>
      <c r="H56" s="49"/>
    </row>
    <row r="57" spans="2:8" x14ac:dyDescent="0.6">
      <c r="B57" s="13"/>
      <c r="C57" s="14"/>
      <c r="D57" s="37"/>
      <c r="E57" s="37"/>
      <c r="F57" s="38"/>
      <c r="G57" s="17" t="str">
        <f t="shared" si="1"/>
        <v/>
      </c>
    </row>
    <row r="58" spans="2:8" x14ac:dyDescent="0.6">
      <c r="B58" s="13"/>
      <c r="C58" s="14"/>
      <c r="D58" s="22"/>
      <c r="E58" s="22"/>
      <c r="F58" s="38"/>
      <c r="G58" s="17" t="str">
        <f t="shared" si="1"/>
        <v/>
      </c>
      <c r="H58" s="41"/>
    </row>
    <row r="59" spans="2:8" x14ac:dyDescent="0.6">
      <c r="B59" s="13"/>
      <c r="C59" s="14"/>
      <c r="D59" s="22"/>
      <c r="E59" s="22"/>
      <c r="F59" s="38"/>
      <c r="G59" s="17" t="str">
        <f t="shared" si="1"/>
        <v/>
      </c>
      <c r="H59" s="41"/>
    </row>
    <row r="60" spans="2:8" x14ac:dyDescent="0.6">
      <c r="B60" s="13"/>
      <c r="C60" s="14"/>
      <c r="D60" s="22"/>
      <c r="E60" s="22"/>
      <c r="F60" s="38"/>
      <c r="G60" s="17" t="str">
        <f t="shared" si="1"/>
        <v/>
      </c>
      <c r="H60" s="41"/>
    </row>
    <row r="61" spans="2:8" x14ac:dyDescent="0.6">
      <c r="B61" s="13"/>
      <c r="C61" s="14"/>
      <c r="D61" s="22"/>
      <c r="E61" s="22"/>
      <c r="F61" s="38"/>
      <c r="G61" s="17" t="str">
        <f t="shared" si="1"/>
        <v/>
      </c>
      <c r="H61" s="41"/>
    </row>
    <row r="62" spans="2:8" x14ac:dyDescent="0.6">
      <c r="B62" s="21"/>
      <c r="C62" s="14"/>
      <c r="D62" s="22"/>
      <c r="E62" s="22"/>
      <c r="F62" s="38"/>
      <c r="G62" s="17" t="str">
        <f t="shared" si="1"/>
        <v/>
      </c>
      <c r="H62" s="41"/>
    </row>
    <row r="63" spans="2:8" x14ac:dyDescent="0.6">
      <c r="B63" s="13"/>
      <c r="C63" s="14"/>
      <c r="D63" s="22"/>
      <c r="E63" s="22"/>
      <c r="F63" s="38"/>
      <c r="G63" s="17" t="str">
        <f t="shared" si="1"/>
        <v/>
      </c>
      <c r="H63" s="41"/>
    </row>
    <row r="64" spans="2:8" x14ac:dyDescent="0.6">
      <c r="B64" s="13"/>
      <c r="C64" s="14"/>
      <c r="D64" s="22"/>
      <c r="E64" s="22"/>
      <c r="F64" s="38"/>
      <c r="G64" s="17" t="str">
        <f t="shared" si="1"/>
        <v/>
      </c>
      <c r="H64" s="41"/>
    </row>
    <row r="65" spans="2:8" x14ac:dyDescent="0.6">
      <c r="B65" s="13"/>
      <c r="C65" s="14"/>
      <c r="D65" s="22"/>
      <c r="E65" s="22"/>
      <c r="F65" s="38"/>
      <c r="G65" s="17" t="str">
        <f t="shared" si="1"/>
        <v/>
      </c>
      <c r="H65" s="41"/>
    </row>
    <row r="66" spans="2:8" x14ac:dyDescent="0.6">
      <c r="B66" s="21"/>
      <c r="C66" s="14"/>
      <c r="D66" s="22"/>
      <c r="E66" s="22"/>
      <c r="F66" s="38"/>
      <c r="G66" s="17" t="str">
        <f t="shared" si="1"/>
        <v/>
      </c>
      <c r="H66" s="41"/>
    </row>
    <row r="67" spans="2:8" x14ac:dyDescent="0.6">
      <c r="B67" s="13"/>
      <c r="C67" s="14"/>
      <c r="D67" s="22"/>
      <c r="E67" s="22"/>
      <c r="F67" s="38"/>
      <c r="G67" s="17" t="str">
        <f t="shared" si="1"/>
        <v/>
      </c>
      <c r="H67" s="41"/>
    </row>
    <row r="68" spans="2:8" x14ac:dyDescent="0.6">
      <c r="B68" s="21"/>
      <c r="C68" s="14"/>
      <c r="D68" s="22"/>
      <c r="E68" s="22"/>
      <c r="F68" s="38"/>
      <c r="G68" s="17" t="str">
        <f t="shared" si="1"/>
        <v/>
      </c>
      <c r="H68" s="41"/>
    </row>
    <row r="69" spans="2:8" x14ac:dyDescent="0.6">
      <c r="B69" s="13"/>
      <c r="C69" s="14"/>
      <c r="D69" s="22"/>
      <c r="E69" s="22"/>
      <c r="F69" s="38"/>
      <c r="G69" s="17" t="str">
        <f t="shared" si="1"/>
        <v/>
      </c>
      <c r="H69" s="41"/>
    </row>
    <row r="70" spans="2:8" x14ac:dyDescent="0.6">
      <c r="B70" s="13"/>
      <c r="C70" s="14"/>
      <c r="D70" s="22"/>
      <c r="E70" s="22"/>
      <c r="F70" s="38"/>
      <c r="G70" s="17" t="str">
        <f t="shared" si="1"/>
        <v/>
      </c>
      <c r="H70" s="41"/>
    </row>
    <row r="71" spans="2:8" x14ac:dyDescent="0.6">
      <c r="B71" s="13"/>
      <c r="C71" s="14"/>
      <c r="D71" s="22"/>
      <c r="E71" s="22"/>
      <c r="F71" s="38"/>
      <c r="G71" s="17" t="str">
        <f t="shared" si="1"/>
        <v/>
      </c>
      <c r="H71" s="41"/>
    </row>
    <row r="72" spans="2:8" x14ac:dyDescent="0.6">
      <c r="B72" s="13"/>
      <c r="C72" s="14"/>
      <c r="D72" s="22"/>
      <c r="E72" s="22"/>
      <c r="F72" s="38"/>
      <c r="G72" s="17" t="str">
        <f t="shared" si="1"/>
        <v/>
      </c>
      <c r="H72" s="41"/>
    </row>
    <row r="73" spans="2:8" x14ac:dyDescent="0.6">
      <c r="B73" s="13"/>
      <c r="C73" s="14"/>
      <c r="D73" s="22"/>
      <c r="E73" s="22"/>
      <c r="F73" s="38"/>
      <c r="G73" s="17" t="str">
        <f t="shared" ref="G73:G74" si="2">IF(D73="","",E73*F73)</f>
        <v/>
      </c>
      <c r="H73" s="41"/>
    </row>
    <row r="74" spans="2:8" x14ac:dyDescent="0.6">
      <c r="B74" s="21"/>
      <c r="C74" s="14"/>
      <c r="D74" s="22"/>
      <c r="E74" s="22"/>
      <c r="F74" s="38"/>
      <c r="G74" s="17" t="str">
        <f t="shared" si="2"/>
        <v/>
      </c>
      <c r="H74" s="41"/>
    </row>
    <row r="75" spans="2:8" s="28" customFormat="1" ht="24.95" customHeight="1" x14ac:dyDescent="0.6">
      <c r="B75" s="93" t="str">
        <f>$B$10</f>
        <v>C14.7</v>
      </c>
      <c r="C75" s="30" t="s">
        <v>173</v>
      </c>
      <c r="D75" s="31"/>
      <c r="E75" s="32"/>
      <c r="F75" s="31"/>
      <c r="G75" s="33">
        <f>SUM(G9:G74)</f>
        <v>0</v>
      </c>
      <c r="H75" s="34"/>
    </row>
  </sheetData>
  <mergeCells count="4">
    <mergeCell ref="E1:G1"/>
    <mergeCell ref="B5:F7"/>
    <mergeCell ref="G4:G7"/>
    <mergeCell ref="B4:F4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ZNT 4198/17T Standard Quotation Document Ver. 2019-09-02&amp;R&amp;"Arial,Bold"_____________________
C&amp;P   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47"/>
  <dimension ref="B1:H74"/>
  <sheetViews>
    <sheetView view="pageBreakPreview" zoomScaleNormal="125" zoomScaleSheetLayoutView="100" zoomScalePageLayoutView="125" workbookViewId="0">
      <selection activeCell="E19" sqref="E1:E1048576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82"/>
      <c r="C3" s="82"/>
      <c r="D3" s="83"/>
      <c r="E3" s="83"/>
      <c r="F3" s="84"/>
      <c r="G3" s="102"/>
    </row>
    <row r="4" spans="2:8" x14ac:dyDescent="0.6">
      <c r="B4" s="376" t="s">
        <v>8</v>
      </c>
      <c r="C4" s="377"/>
      <c r="D4" s="377"/>
      <c r="E4" s="377"/>
      <c r="F4" s="377"/>
      <c r="G4" s="373" t="str">
        <f>"CHAPTER "&amp;B10</f>
        <v>CHAPTER C14.8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8" ht="12.75" customHeight="1" x14ac:dyDescent="0.6">
      <c r="B6" s="369"/>
      <c r="C6" s="370"/>
      <c r="D6" s="370"/>
      <c r="E6" s="370"/>
      <c r="F6" s="370"/>
      <c r="G6" s="374"/>
      <c r="H6" s="8"/>
    </row>
    <row r="7" spans="2:8" ht="7.5" customHeight="1" x14ac:dyDescent="0.6">
      <c r="B7" s="371"/>
      <c r="C7" s="372"/>
      <c r="D7" s="372"/>
      <c r="E7" s="372"/>
      <c r="F7" s="372"/>
      <c r="G7" s="375"/>
      <c r="H7" s="8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13"/>
      <c r="C9" s="14"/>
      <c r="D9" s="15"/>
      <c r="E9" s="15"/>
      <c r="F9" s="16"/>
      <c r="G9" s="17" t="str">
        <f>IF(D9="","",E9*F9)</f>
        <v/>
      </c>
      <c r="H9" s="18"/>
    </row>
    <row r="10" spans="2:8" ht="26" x14ac:dyDescent="0.6">
      <c r="B10" s="77" t="s">
        <v>4284</v>
      </c>
      <c r="C10" s="20" t="s">
        <v>4285</v>
      </c>
      <c r="D10" s="22"/>
      <c r="E10" s="22"/>
      <c r="F10" s="40"/>
      <c r="G10" s="17" t="str">
        <f>IF(D10="","",E10*F10)</f>
        <v/>
      </c>
      <c r="H10" s="41"/>
    </row>
    <row r="11" spans="2:8" x14ac:dyDescent="0.6">
      <c r="B11" s="50"/>
      <c r="C11" s="14"/>
      <c r="D11" s="22"/>
      <c r="E11" s="22"/>
      <c r="F11" s="40"/>
      <c r="G11" s="17" t="str">
        <f>IF(D11="","",E11*F11)</f>
        <v/>
      </c>
      <c r="H11" s="41"/>
    </row>
    <row r="12" spans="2:8" ht="26" x14ac:dyDescent="0.6">
      <c r="B12" s="50" t="s">
        <v>4286</v>
      </c>
      <c r="C12" s="14" t="s">
        <v>4287</v>
      </c>
      <c r="D12" s="22" t="s">
        <v>90</v>
      </c>
      <c r="E12" s="22"/>
      <c r="F12" s="40"/>
      <c r="G12" s="17">
        <f>IF(D12="","",E12*F12)</f>
        <v>0</v>
      </c>
      <c r="H12" s="41"/>
    </row>
    <row r="13" spans="2:8" x14ac:dyDescent="0.6">
      <c r="B13" s="50"/>
      <c r="C13" s="14"/>
      <c r="D13" s="22"/>
      <c r="E13" s="22"/>
      <c r="F13" s="40"/>
      <c r="G13" s="17"/>
      <c r="H13" s="41"/>
    </row>
    <row r="14" spans="2:8" x14ac:dyDescent="0.6">
      <c r="B14" s="50" t="s">
        <v>4288</v>
      </c>
      <c r="C14" s="14" t="s">
        <v>4289</v>
      </c>
      <c r="D14" s="22"/>
      <c r="E14" s="22"/>
      <c r="F14" s="40"/>
      <c r="G14" s="17" t="str">
        <f>IF(D14="","",E14*F14)</f>
        <v/>
      </c>
      <c r="H14" s="41"/>
    </row>
    <row r="15" spans="2:8" x14ac:dyDescent="0.6">
      <c r="B15" s="50"/>
      <c r="C15" s="14"/>
      <c r="D15" s="22"/>
      <c r="E15" s="22"/>
      <c r="F15" s="40"/>
      <c r="G15" s="17"/>
      <c r="H15" s="41"/>
    </row>
    <row r="16" spans="2:8" ht="26" x14ac:dyDescent="0.6">
      <c r="B16" s="50" t="s">
        <v>4290</v>
      </c>
      <c r="C16" s="14" t="s">
        <v>4291</v>
      </c>
      <c r="D16" s="22" t="s">
        <v>172</v>
      </c>
      <c r="E16" s="23"/>
      <c r="F16" s="24"/>
      <c r="G16" s="17">
        <f>IF(D16="","",E16*F16)</f>
        <v>0</v>
      </c>
      <c r="H16" s="42"/>
    </row>
    <row r="17" spans="2:8" x14ac:dyDescent="0.6">
      <c r="B17" s="50"/>
      <c r="C17" s="14"/>
      <c r="D17" s="22"/>
      <c r="E17" s="23"/>
      <c r="F17" s="24"/>
      <c r="G17" s="17"/>
      <c r="H17" s="42"/>
    </row>
    <row r="18" spans="2:8" ht="26" x14ac:dyDescent="0.6">
      <c r="B18" s="50" t="s">
        <v>4292</v>
      </c>
      <c r="C18" s="14" t="s">
        <v>4293</v>
      </c>
      <c r="D18" s="22" t="s">
        <v>62</v>
      </c>
      <c r="E18" s="23"/>
      <c r="F18" s="24"/>
      <c r="G18" s="17">
        <f t="shared" ref="G18:G49" si="0">IF(D18="","",E18*F18)</f>
        <v>0</v>
      </c>
      <c r="H18" s="42"/>
    </row>
    <row r="19" spans="2:8" x14ac:dyDescent="0.6">
      <c r="B19" s="50"/>
      <c r="C19" s="14"/>
      <c r="D19" s="22"/>
      <c r="E19" s="23"/>
      <c r="F19" s="24"/>
      <c r="G19" s="17" t="str">
        <f t="shared" si="0"/>
        <v/>
      </c>
      <c r="H19" s="42"/>
    </row>
    <row r="20" spans="2:8" x14ac:dyDescent="0.6">
      <c r="B20" s="50" t="s">
        <v>4294</v>
      </c>
      <c r="C20" s="14" t="s">
        <v>4295</v>
      </c>
      <c r="D20" s="22"/>
      <c r="E20" s="23"/>
      <c r="F20" s="24"/>
      <c r="G20" s="17" t="str">
        <f t="shared" si="0"/>
        <v/>
      </c>
      <c r="H20" s="42"/>
    </row>
    <row r="21" spans="2:8" x14ac:dyDescent="0.6">
      <c r="B21" s="50"/>
      <c r="C21" s="14"/>
      <c r="D21" s="22"/>
      <c r="E21" s="23"/>
      <c r="F21" s="40"/>
      <c r="G21" s="17" t="str">
        <f t="shared" si="0"/>
        <v/>
      </c>
      <c r="H21" s="41"/>
    </row>
    <row r="22" spans="2:8" x14ac:dyDescent="0.6">
      <c r="B22" s="50" t="s">
        <v>4296</v>
      </c>
      <c r="C22" s="14" t="s">
        <v>4297</v>
      </c>
      <c r="D22" s="15" t="s">
        <v>1240</v>
      </c>
      <c r="E22" s="23"/>
      <c r="F22" s="43"/>
      <c r="G22" s="17">
        <f t="shared" si="0"/>
        <v>0</v>
      </c>
      <c r="H22" s="41"/>
    </row>
    <row r="23" spans="2:8" x14ac:dyDescent="0.6">
      <c r="B23" s="50"/>
      <c r="C23" s="14"/>
      <c r="D23" s="22"/>
      <c r="E23" s="23"/>
      <c r="F23" s="45"/>
      <c r="G23" s="17" t="str">
        <f t="shared" si="0"/>
        <v/>
      </c>
    </row>
    <row r="24" spans="2:8" x14ac:dyDescent="0.6">
      <c r="B24" s="50" t="s">
        <v>4298</v>
      </c>
      <c r="C24" s="14" t="s">
        <v>4299</v>
      </c>
      <c r="D24" s="22" t="s">
        <v>56</v>
      </c>
      <c r="E24" s="23"/>
      <c r="F24" s="45"/>
      <c r="G24" s="17">
        <f t="shared" si="0"/>
        <v>0</v>
      </c>
    </row>
    <row r="25" spans="2:8" x14ac:dyDescent="0.6">
      <c r="B25" s="50"/>
      <c r="C25" s="14"/>
      <c r="D25" s="22"/>
      <c r="E25" s="23"/>
      <c r="F25" s="38"/>
      <c r="G25" s="17" t="str">
        <f t="shared" si="0"/>
        <v/>
      </c>
    </row>
    <row r="26" spans="2:8" x14ac:dyDescent="0.6">
      <c r="B26" s="50" t="s">
        <v>4300</v>
      </c>
      <c r="C26" s="14" t="s">
        <v>4301</v>
      </c>
      <c r="D26" s="22"/>
      <c r="E26" s="23"/>
      <c r="F26" s="45"/>
      <c r="G26" s="17" t="str">
        <f t="shared" si="0"/>
        <v/>
      </c>
    </row>
    <row r="27" spans="2:8" x14ac:dyDescent="0.6">
      <c r="B27" s="50"/>
      <c r="C27" s="14"/>
      <c r="D27" s="22"/>
      <c r="E27" s="23"/>
      <c r="F27" s="43"/>
      <c r="G27" s="17" t="str">
        <f t="shared" si="0"/>
        <v/>
      </c>
    </row>
    <row r="28" spans="2:8" x14ac:dyDescent="0.6">
      <c r="B28" s="50" t="s">
        <v>4302</v>
      </c>
      <c r="C28" s="14" t="s">
        <v>4303</v>
      </c>
      <c r="D28" s="22" t="s">
        <v>90</v>
      </c>
      <c r="E28" s="23"/>
      <c r="F28" s="45"/>
      <c r="G28" s="17">
        <f t="shared" si="0"/>
        <v>0</v>
      </c>
    </row>
    <row r="29" spans="2:8" x14ac:dyDescent="0.6">
      <c r="B29" s="50"/>
      <c r="C29" s="14"/>
      <c r="D29" s="22"/>
      <c r="E29" s="23"/>
      <c r="F29" s="38"/>
      <c r="G29" s="17" t="str">
        <f t="shared" si="0"/>
        <v/>
      </c>
      <c r="H29" s="42"/>
    </row>
    <row r="30" spans="2:8" x14ac:dyDescent="0.6">
      <c r="B30" s="50" t="s">
        <v>4304</v>
      </c>
      <c r="C30" s="14" t="s">
        <v>4305</v>
      </c>
      <c r="D30" s="22" t="s">
        <v>56</v>
      </c>
      <c r="E30" s="26"/>
      <c r="F30" s="27"/>
      <c r="G30" s="17">
        <f t="shared" si="0"/>
        <v>0</v>
      </c>
      <c r="H30" s="18"/>
    </row>
    <row r="31" spans="2:8" s="36" customFormat="1" x14ac:dyDescent="0.6">
      <c r="B31" s="50"/>
      <c r="C31" s="14"/>
      <c r="D31" s="15"/>
      <c r="E31" s="26"/>
      <c r="F31" s="27"/>
      <c r="G31" s="17" t="str">
        <f t="shared" si="0"/>
        <v/>
      </c>
      <c r="H31" s="18"/>
    </row>
    <row r="32" spans="2:8" x14ac:dyDescent="0.6">
      <c r="B32" s="50" t="s">
        <v>4306</v>
      </c>
      <c r="C32" s="14" t="s">
        <v>4307</v>
      </c>
      <c r="D32" s="22" t="s">
        <v>90</v>
      </c>
      <c r="E32" s="23"/>
      <c r="F32" s="38"/>
      <c r="G32" s="17">
        <f t="shared" si="0"/>
        <v>0</v>
      </c>
      <c r="H32" s="42"/>
    </row>
    <row r="33" spans="2:8" x14ac:dyDescent="0.6">
      <c r="B33" s="50"/>
      <c r="C33" s="14"/>
      <c r="D33" s="22"/>
      <c r="E33" s="23"/>
      <c r="F33" s="38"/>
      <c r="G33" s="17" t="str">
        <f t="shared" si="0"/>
        <v/>
      </c>
      <c r="H33" s="42"/>
    </row>
    <row r="34" spans="2:8" x14ac:dyDescent="0.6">
      <c r="B34" s="50" t="s">
        <v>4308</v>
      </c>
      <c r="C34" s="14" t="s">
        <v>4309</v>
      </c>
      <c r="D34" s="22" t="s">
        <v>90</v>
      </c>
      <c r="E34" s="23"/>
      <c r="F34" s="47"/>
      <c r="G34" s="17">
        <f t="shared" si="0"/>
        <v>0</v>
      </c>
      <c r="H34" s="41"/>
    </row>
    <row r="35" spans="2:8" x14ac:dyDescent="0.6">
      <c r="B35" s="50"/>
      <c r="C35" s="14"/>
      <c r="D35" s="22"/>
      <c r="E35" s="23"/>
      <c r="F35" s="47"/>
      <c r="G35" s="17" t="str">
        <f t="shared" si="0"/>
        <v/>
      </c>
      <c r="H35" s="41"/>
    </row>
    <row r="36" spans="2:8" ht="15.5" x14ac:dyDescent="0.6">
      <c r="B36" s="50" t="s">
        <v>4310</v>
      </c>
      <c r="C36" s="14" t="s">
        <v>4311</v>
      </c>
      <c r="D36" s="22" t="s">
        <v>172</v>
      </c>
      <c r="E36" s="23"/>
      <c r="F36" s="43"/>
      <c r="G36" s="17">
        <f t="shared" si="0"/>
        <v>0</v>
      </c>
      <c r="H36" s="41"/>
    </row>
    <row r="37" spans="2:8" x14ac:dyDescent="0.6">
      <c r="B37" s="50"/>
      <c r="C37" s="14"/>
      <c r="D37" s="22"/>
      <c r="E37" s="23"/>
      <c r="F37" s="43"/>
      <c r="G37" s="17" t="str">
        <f t="shared" si="0"/>
        <v/>
      </c>
      <c r="H37" s="41"/>
    </row>
    <row r="38" spans="2:8" x14ac:dyDescent="0.6">
      <c r="B38" s="50" t="s">
        <v>4312</v>
      </c>
      <c r="C38" s="14" t="s">
        <v>4313</v>
      </c>
      <c r="D38" s="22" t="s">
        <v>90</v>
      </c>
      <c r="E38" s="22"/>
      <c r="F38" s="40"/>
      <c r="G38" s="17">
        <f t="shared" si="0"/>
        <v>0</v>
      </c>
      <c r="H38" s="41"/>
    </row>
    <row r="39" spans="2:8" x14ac:dyDescent="0.6">
      <c r="B39" s="50"/>
      <c r="C39" s="14"/>
      <c r="D39" s="22"/>
      <c r="E39" s="22"/>
      <c r="F39" s="40"/>
      <c r="G39" s="17" t="str">
        <f t="shared" si="0"/>
        <v/>
      </c>
      <c r="H39" s="41"/>
    </row>
    <row r="40" spans="2:8" ht="26" x14ac:dyDescent="0.6">
      <c r="B40" s="50" t="s">
        <v>4314</v>
      </c>
      <c r="C40" s="14" t="s">
        <v>4315</v>
      </c>
      <c r="D40" s="22" t="s">
        <v>172</v>
      </c>
      <c r="E40" s="22"/>
      <c r="F40" s="38"/>
      <c r="G40" s="17">
        <f t="shared" si="0"/>
        <v>0</v>
      </c>
      <c r="H40" s="41"/>
    </row>
    <row r="41" spans="2:8" x14ac:dyDescent="0.6">
      <c r="B41" s="21"/>
      <c r="C41" s="14"/>
      <c r="D41" s="22"/>
      <c r="E41" s="22"/>
      <c r="F41" s="38"/>
      <c r="G41" s="17" t="str">
        <f t="shared" si="0"/>
        <v/>
      </c>
      <c r="H41" s="41"/>
    </row>
    <row r="42" spans="2:8" x14ac:dyDescent="0.6">
      <c r="B42" s="21"/>
      <c r="C42" s="14"/>
      <c r="D42" s="22"/>
      <c r="E42" s="22"/>
      <c r="F42" s="38"/>
      <c r="G42" s="17" t="str">
        <f t="shared" si="0"/>
        <v/>
      </c>
      <c r="H42" s="41"/>
    </row>
    <row r="43" spans="2:8" x14ac:dyDescent="0.6">
      <c r="B43" s="21"/>
      <c r="C43" s="14"/>
      <c r="D43" s="22"/>
      <c r="E43" s="22"/>
      <c r="F43" s="38"/>
      <c r="G43" s="17" t="str">
        <f t="shared" si="0"/>
        <v/>
      </c>
      <c r="H43" s="41"/>
    </row>
    <row r="44" spans="2:8" x14ac:dyDescent="0.6">
      <c r="B44" s="21"/>
      <c r="C44" s="14"/>
      <c r="D44" s="22"/>
      <c r="E44" s="22"/>
      <c r="F44" s="38"/>
      <c r="G44" s="17" t="str">
        <f t="shared" si="0"/>
        <v/>
      </c>
      <c r="H44" s="41"/>
    </row>
    <row r="45" spans="2:8" x14ac:dyDescent="0.6">
      <c r="B45" s="13"/>
      <c r="C45" s="14"/>
      <c r="D45" s="22"/>
      <c r="E45" s="22"/>
      <c r="F45" s="38"/>
      <c r="G45" s="17" t="str">
        <f t="shared" si="0"/>
        <v/>
      </c>
      <c r="H45" s="41"/>
    </row>
    <row r="46" spans="2:8" x14ac:dyDescent="0.6">
      <c r="B46" s="13"/>
      <c r="C46" s="14"/>
      <c r="D46" s="22"/>
      <c r="E46" s="22"/>
      <c r="F46" s="38"/>
      <c r="G46" s="17" t="str">
        <f t="shared" si="0"/>
        <v/>
      </c>
      <c r="H46" s="41"/>
    </row>
    <row r="47" spans="2:8" x14ac:dyDescent="0.6">
      <c r="B47" s="13"/>
      <c r="C47" s="14"/>
      <c r="D47" s="22"/>
      <c r="E47" s="22"/>
      <c r="F47" s="38"/>
      <c r="G47" s="17" t="str">
        <f t="shared" si="0"/>
        <v/>
      </c>
      <c r="H47" s="41"/>
    </row>
    <row r="48" spans="2:8" x14ac:dyDescent="0.6">
      <c r="B48" s="13"/>
      <c r="C48" s="14"/>
      <c r="D48" s="22"/>
      <c r="E48" s="22"/>
      <c r="F48" s="48"/>
      <c r="G48" s="17" t="str">
        <f t="shared" si="0"/>
        <v/>
      </c>
      <c r="H48" s="41"/>
    </row>
    <row r="49" spans="2:8" x14ac:dyDescent="0.6">
      <c r="B49" s="13"/>
      <c r="C49" s="14"/>
      <c r="D49" s="22"/>
      <c r="E49" s="22"/>
      <c r="F49" s="48"/>
      <c r="G49" s="17" t="str">
        <f t="shared" si="0"/>
        <v/>
      </c>
      <c r="H49" s="41"/>
    </row>
    <row r="50" spans="2:8" x14ac:dyDescent="0.6">
      <c r="B50" s="21"/>
      <c r="C50" s="14"/>
      <c r="D50" s="22"/>
      <c r="E50" s="22"/>
      <c r="F50" s="38"/>
      <c r="G50" s="17" t="str">
        <f t="shared" ref="G50:G73" si="1">IF(D50="","",E50*F50)</f>
        <v/>
      </c>
      <c r="H50" s="41"/>
    </row>
    <row r="51" spans="2:8" x14ac:dyDescent="0.6">
      <c r="B51" s="13"/>
      <c r="C51" s="14"/>
      <c r="D51" s="22"/>
      <c r="E51" s="22"/>
      <c r="F51" s="38"/>
      <c r="G51" s="17" t="str">
        <f t="shared" si="1"/>
        <v/>
      </c>
      <c r="H51" s="41"/>
    </row>
    <row r="52" spans="2:8" x14ac:dyDescent="0.6">
      <c r="B52" s="13"/>
      <c r="C52" s="14"/>
      <c r="D52" s="22"/>
      <c r="E52" s="22"/>
      <c r="F52" s="38"/>
      <c r="G52" s="17" t="str">
        <f t="shared" si="1"/>
        <v/>
      </c>
      <c r="H52" s="41"/>
    </row>
    <row r="53" spans="2:8" x14ac:dyDescent="0.6">
      <c r="B53" s="13"/>
      <c r="C53" s="14"/>
      <c r="D53" s="22"/>
      <c r="E53" s="22"/>
      <c r="F53" s="38"/>
      <c r="G53" s="17" t="str">
        <f t="shared" si="1"/>
        <v/>
      </c>
      <c r="H53" s="41"/>
    </row>
    <row r="54" spans="2:8" x14ac:dyDescent="0.6">
      <c r="B54" s="13"/>
      <c r="C54" s="14"/>
      <c r="D54" s="22"/>
      <c r="E54" s="22"/>
      <c r="F54" s="38"/>
      <c r="G54" s="17" t="str">
        <f t="shared" si="1"/>
        <v/>
      </c>
      <c r="H54" s="41"/>
    </row>
    <row r="55" spans="2:8" x14ac:dyDescent="0.6">
      <c r="B55" s="13"/>
      <c r="C55" s="14"/>
      <c r="D55" s="22"/>
      <c r="E55" s="22"/>
      <c r="F55" s="38"/>
      <c r="G55" s="17" t="str">
        <f t="shared" si="1"/>
        <v/>
      </c>
      <c r="H55" s="41"/>
    </row>
    <row r="56" spans="2:8" x14ac:dyDescent="0.6">
      <c r="B56" s="13"/>
      <c r="C56" s="14"/>
      <c r="D56" s="37"/>
      <c r="E56" s="37"/>
      <c r="F56" s="38"/>
      <c r="G56" s="17" t="str">
        <f t="shared" si="1"/>
        <v/>
      </c>
    </row>
    <row r="57" spans="2:8" x14ac:dyDescent="0.6">
      <c r="B57" s="13"/>
      <c r="C57" s="14"/>
      <c r="D57" s="22"/>
      <c r="E57" s="22"/>
      <c r="F57" s="38"/>
      <c r="G57" s="17" t="str">
        <f t="shared" si="1"/>
        <v/>
      </c>
      <c r="H57" s="41"/>
    </row>
    <row r="58" spans="2:8" x14ac:dyDescent="0.6">
      <c r="B58" s="21"/>
      <c r="C58" s="14"/>
      <c r="D58" s="37"/>
      <c r="E58" s="37"/>
      <c r="F58" s="38"/>
      <c r="G58" s="17" t="str">
        <f t="shared" si="1"/>
        <v/>
      </c>
      <c r="H58" s="49"/>
    </row>
    <row r="59" spans="2:8" x14ac:dyDescent="0.6">
      <c r="B59" s="13"/>
      <c r="C59" s="14"/>
      <c r="D59" s="37"/>
      <c r="E59" s="37"/>
      <c r="F59" s="38"/>
      <c r="G59" s="17" t="str">
        <f t="shared" si="1"/>
        <v/>
      </c>
    </row>
    <row r="60" spans="2:8" x14ac:dyDescent="0.6">
      <c r="B60" s="13"/>
      <c r="C60" s="14"/>
      <c r="D60" s="22"/>
      <c r="E60" s="22"/>
      <c r="F60" s="38"/>
      <c r="G60" s="17" t="str">
        <f t="shared" si="1"/>
        <v/>
      </c>
      <c r="H60" s="41"/>
    </row>
    <row r="61" spans="2:8" x14ac:dyDescent="0.6">
      <c r="B61" s="13"/>
      <c r="C61" s="14"/>
      <c r="D61" s="22"/>
      <c r="E61" s="22"/>
      <c r="F61" s="38"/>
      <c r="G61" s="17" t="str">
        <f t="shared" si="1"/>
        <v/>
      </c>
      <c r="H61" s="41"/>
    </row>
    <row r="62" spans="2:8" x14ac:dyDescent="0.6">
      <c r="B62" s="13"/>
      <c r="C62" s="14"/>
      <c r="D62" s="22"/>
      <c r="E62" s="22"/>
      <c r="F62" s="38"/>
      <c r="G62" s="17" t="str">
        <f t="shared" si="1"/>
        <v/>
      </c>
      <c r="H62" s="41"/>
    </row>
    <row r="63" spans="2:8" x14ac:dyDescent="0.6">
      <c r="B63" s="13"/>
      <c r="C63" s="14"/>
      <c r="D63" s="22"/>
      <c r="E63" s="22"/>
      <c r="F63" s="38"/>
      <c r="G63" s="17" t="str">
        <f t="shared" si="1"/>
        <v/>
      </c>
      <c r="H63" s="41"/>
    </row>
    <row r="64" spans="2:8" x14ac:dyDescent="0.6">
      <c r="B64" s="21"/>
      <c r="C64" s="14"/>
      <c r="D64" s="22"/>
      <c r="E64" s="22"/>
      <c r="F64" s="38"/>
      <c r="G64" s="17" t="str">
        <f t="shared" si="1"/>
        <v/>
      </c>
      <c r="H64" s="41"/>
    </row>
    <row r="65" spans="2:8" x14ac:dyDescent="0.6">
      <c r="B65" s="13"/>
      <c r="C65" s="14"/>
      <c r="D65" s="22"/>
      <c r="E65" s="22"/>
      <c r="F65" s="38"/>
      <c r="G65" s="17" t="str">
        <f t="shared" si="1"/>
        <v/>
      </c>
      <c r="H65" s="41"/>
    </row>
    <row r="66" spans="2:8" x14ac:dyDescent="0.6">
      <c r="B66" s="13"/>
      <c r="C66" s="14"/>
      <c r="D66" s="22"/>
      <c r="E66" s="22"/>
      <c r="F66" s="38"/>
      <c r="G66" s="17" t="str">
        <f t="shared" si="1"/>
        <v/>
      </c>
      <c r="H66" s="41"/>
    </row>
    <row r="67" spans="2:8" x14ac:dyDescent="0.6">
      <c r="B67" s="13"/>
      <c r="C67" s="14"/>
      <c r="D67" s="22"/>
      <c r="E67" s="22"/>
      <c r="F67" s="38"/>
      <c r="G67" s="17" t="str">
        <f t="shared" si="1"/>
        <v/>
      </c>
      <c r="H67" s="41"/>
    </row>
    <row r="68" spans="2:8" x14ac:dyDescent="0.6">
      <c r="B68" s="21"/>
      <c r="C68" s="14"/>
      <c r="D68" s="22"/>
      <c r="E68" s="22"/>
      <c r="F68" s="38"/>
      <c r="G68" s="17" t="str">
        <f t="shared" si="1"/>
        <v/>
      </c>
      <c r="H68" s="41"/>
    </row>
    <row r="69" spans="2:8" x14ac:dyDescent="0.6">
      <c r="B69" s="13"/>
      <c r="C69" s="14"/>
      <c r="D69" s="22"/>
      <c r="E69" s="22"/>
      <c r="F69" s="38"/>
      <c r="G69" s="17" t="str">
        <f t="shared" si="1"/>
        <v/>
      </c>
      <c r="H69" s="41"/>
    </row>
    <row r="70" spans="2:8" x14ac:dyDescent="0.6">
      <c r="B70" s="13"/>
      <c r="C70" s="14"/>
      <c r="D70" s="22"/>
      <c r="E70" s="22"/>
      <c r="F70" s="38"/>
      <c r="G70" s="17" t="str">
        <f t="shared" si="1"/>
        <v/>
      </c>
      <c r="H70" s="41"/>
    </row>
    <row r="71" spans="2:8" x14ac:dyDescent="0.6">
      <c r="B71" s="13"/>
      <c r="C71" s="14"/>
      <c r="D71" s="22"/>
      <c r="E71" s="22"/>
      <c r="F71" s="38"/>
      <c r="G71" s="17" t="str">
        <f t="shared" si="1"/>
        <v/>
      </c>
      <c r="H71" s="41"/>
    </row>
    <row r="72" spans="2:8" x14ac:dyDescent="0.6">
      <c r="B72" s="13"/>
      <c r="C72" s="14"/>
      <c r="D72" s="22"/>
      <c r="E72" s="22"/>
      <c r="F72" s="38"/>
      <c r="G72" s="17" t="str">
        <f t="shared" si="1"/>
        <v/>
      </c>
      <c r="H72" s="41"/>
    </row>
    <row r="73" spans="2:8" x14ac:dyDescent="0.6">
      <c r="B73" s="21"/>
      <c r="C73" s="14"/>
      <c r="D73" s="22"/>
      <c r="E73" s="22"/>
      <c r="F73" s="38"/>
      <c r="G73" s="17" t="str">
        <f t="shared" si="1"/>
        <v/>
      </c>
      <c r="H73" s="41"/>
    </row>
    <row r="74" spans="2:8" s="28" customFormat="1" ht="24.95" customHeight="1" x14ac:dyDescent="0.6">
      <c r="B74" s="93" t="str">
        <f>$B$10</f>
        <v>C14.8</v>
      </c>
      <c r="C74" s="30" t="s">
        <v>173</v>
      </c>
      <c r="D74" s="31"/>
      <c r="E74" s="32"/>
      <c r="F74" s="31"/>
      <c r="G74" s="33">
        <f>SUM(G9:G73)</f>
        <v>0</v>
      </c>
      <c r="H74" s="34"/>
    </row>
  </sheetData>
  <mergeCells count="4">
    <mergeCell ref="E1:G1"/>
    <mergeCell ref="B5:F7"/>
    <mergeCell ref="G4:G7"/>
    <mergeCell ref="B4:F4"/>
  </mergeCells>
  <phoneticPr fontId="16" type="noConversion"/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ZNT 4198/17T Standard Quotation Document Ver. 2019-09-02&amp;R&amp;"Arial,Bold"_____________________
C&amp;P   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48"/>
  <dimension ref="B1:H149"/>
  <sheetViews>
    <sheetView view="pageBreakPreview" topLeftCell="A68" zoomScaleNormal="125" zoomScaleSheetLayoutView="100" zoomScalePageLayoutView="125" workbookViewId="0">
      <selection activeCell="E19" sqref="E1:E1048576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82"/>
      <c r="C3" s="82"/>
      <c r="D3" s="83"/>
      <c r="E3" s="83"/>
      <c r="F3" s="84"/>
      <c r="G3" s="102"/>
    </row>
    <row r="4" spans="2:8" x14ac:dyDescent="0.6">
      <c r="B4" s="376" t="s">
        <v>8</v>
      </c>
      <c r="C4" s="377"/>
      <c r="D4" s="377"/>
      <c r="E4" s="377"/>
      <c r="F4" s="377"/>
      <c r="G4" s="373" t="str">
        <f>"CHAPTER "&amp;B10</f>
        <v>CHAPTER C14.9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8" ht="12.75" customHeight="1" x14ac:dyDescent="0.6">
      <c r="B6" s="369"/>
      <c r="C6" s="370"/>
      <c r="D6" s="370"/>
      <c r="E6" s="370"/>
      <c r="F6" s="370"/>
      <c r="G6" s="374"/>
      <c r="H6" s="8"/>
    </row>
    <row r="7" spans="2:8" ht="7.5" customHeight="1" x14ac:dyDescent="0.6">
      <c r="B7" s="371"/>
      <c r="C7" s="372"/>
      <c r="D7" s="372"/>
      <c r="E7" s="372"/>
      <c r="F7" s="372"/>
      <c r="G7" s="375"/>
      <c r="H7" s="8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13"/>
      <c r="C9" s="14"/>
      <c r="D9" s="15"/>
      <c r="E9" s="15"/>
      <c r="F9" s="16"/>
      <c r="G9" s="17" t="str">
        <f t="shared" ref="G9:G40" si="0">IF(D9="","",E9*F9)</f>
        <v/>
      </c>
      <c r="H9" s="18"/>
    </row>
    <row r="10" spans="2:8" ht="26" x14ac:dyDescent="0.6">
      <c r="B10" s="77" t="s">
        <v>4316</v>
      </c>
      <c r="C10" s="20" t="s">
        <v>4317</v>
      </c>
      <c r="D10" s="22"/>
      <c r="E10" s="22"/>
      <c r="F10" s="40"/>
      <c r="G10" s="17" t="str">
        <f t="shared" si="0"/>
        <v/>
      </c>
      <c r="H10" s="41"/>
    </row>
    <row r="11" spans="2:8" x14ac:dyDescent="0.6">
      <c r="B11" s="50"/>
      <c r="C11" s="14"/>
      <c r="D11" s="22"/>
      <c r="E11" s="22"/>
      <c r="F11" s="40"/>
      <c r="G11" s="17" t="str">
        <f t="shared" si="0"/>
        <v/>
      </c>
      <c r="H11" s="41"/>
    </row>
    <row r="12" spans="2:8" ht="26" x14ac:dyDescent="0.6">
      <c r="B12" s="50" t="s">
        <v>4318</v>
      </c>
      <c r="C12" s="14" t="s">
        <v>4319</v>
      </c>
      <c r="D12" s="22" t="s">
        <v>62</v>
      </c>
      <c r="E12" s="22"/>
      <c r="F12" s="40"/>
      <c r="G12" s="17">
        <f t="shared" si="0"/>
        <v>0</v>
      </c>
      <c r="H12" s="41"/>
    </row>
    <row r="13" spans="2:8" x14ac:dyDescent="0.6">
      <c r="B13" s="50"/>
      <c r="C13" s="14"/>
      <c r="D13" s="22"/>
      <c r="E13" s="22"/>
      <c r="F13" s="40"/>
      <c r="G13" s="17" t="str">
        <f t="shared" si="0"/>
        <v/>
      </c>
      <c r="H13" s="41"/>
    </row>
    <row r="14" spans="2:8" ht="26" x14ac:dyDescent="0.6">
      <c r="B14" s="50" t="s">
        <v>4320</v>
      </c>
      <c r="C14" s="14" t="s">
        <v>4321</v>
      </c>
      <c r="D14" s="22" t="s">
        <v>90</v>
      </c>
      <c r="E14" s="23"/>
      <c r="F14" s="24"/>
      <c r="G14" s="17">
        <f t="shared" si="0"/>
        <v>0</v>
      </c>
      <c r="H14" s="42"/>
    </row>
    <row r="15" spans="2:8" x14ac:dyDescent="0.6">
      <c r="B15" s="77"/>
      <c r="C15" s="14"/>
      <c r="D15" s="22"/>
      <c r="E15" s="23"/>
      <c r="F15" s="24"/>
      <c r="G15" s="17" t="str">
        <f t="shared" si="0"/>
        <v/>
      </c>
      <c r="H15" s="42"/>
    </row>
    <row r="16" spans="2:8" x14ac:dyDescent="0.6">
      <c r="B16" s="50" t="s">
        <v>4322</v>
      </c>
      <c r="C16" s="14" t="s">
        <v>4323</v>
      </c>
      <c r="D16" s="22"/>
      <c r="E16" s="23"/>
      <c r="F16" s="24"/>
      <c r="G16" s="17" t="str">
        <f t="shared" si="0"/>
        <v/>
      </c>
      <c r="H16" s="42"/>
    </row>
    <row r="17" spans="2:8" x14ac:dyDescent="0.6">
      <c r="B17" s="77"/>
      <c r="C17" s="14"/>
      <c r="D17" s="22"/>
      <c r="E17" s="23"/>
      <c r="F17" s="24"/>
      <c r="G17" s="17" t="str">
        <f t="shared" si="0"/>
        <v/>
      </c>
      <c r="H17" s="42"/>
    </row>
    <row r="18" spans="2:8" x14ac:dyDescent="0.6">
      <c r="B18" s="50" t="s">
        <v>4324</v>
      </c>
      <c r="C18" s="14" t="s">
        <v>4325</v>
      </c>
      <c r="D18" s="22" t="s">
        <v>62</v>
      </c>
      <c r="E18" s="23"/>
      <c r="F18" s="40"/>
      <c r="G18" s="17">
        <f t="shared" si="0"/>
        <v>0</v>
      </c>
      <c r="H18" s="41"/>
    </row>
    <row r="19" spans="2:8" x14ac:dyDescent="0.6">
      <c r="B19" s="50"/>
      <c r="C19" s="14"/>
      <c r="D19" s="22"/>
      <c r="E19" s="23"/>
      <c r="F19" s="43"/>
      <c r="G19" s="17" t="str">
        <f t="shared" si="0"/>
        <v/>
      </c>
      <c r="H19" s="41"/>
    </row>
    <row r="20" spans="2:8" x14ac:dyDescent="0.6">
      <c r="B20" s="50" t="s">
        <v>4326</v>
      </c>
      <c r="C20" s="14" t="s">
        <v>4327</v>
      </c>
      <c r="D20" s="22"/>
      <c r="E20" s="23"/>
      <c r="F20" s="45"/>
      <c r="G20" s="17" t="str">
        <f t="shared" si="0"/>
        <v/>
      </c>
    </row>
    <row r="21" spans="2:8" x14ac:dyDescent="0.6">
      <c r="B21" s="50"/>
      <c r="C21" s="14"/>
      <c r="D21" s="22"/>
      <c r="E21" s="23"/>
      <c r="F21" s="45"/>
      <c r="G21" s="17" t="str">
        <f t="shared" si="0"/>
        <v/>
      </c>
    </row>
    <row r="22" spans="2:8" x14ac:dyDescent="0.6">
      <c r="B22" s="50" t="s">
        <v>4328</v>
      </c>
      <c r="C22" s="14" t="s">
        <v>3930</v>
      </c>
      <c r="D22" s="22" t="s">
        <v>90</v>
      </c>
      <c r="E22" s="23"/>
      <c r="F22" s="38"/>
      <c r="G22" s="17">
        <f t="shared" si="0"/>
        <v>0</v>
      </c>
    </row>
    <row r="23" spans="2:8" x14ac:dyDescent="0.6">
      <c r="B23" s="50"/>
      <c r="C23" s="14"/>
      <c r="D23" s="22"/>
      <c r="E23" s="23"/>
      <c r="F23" s="45"/>
      <c r="G23" s="17" t="str">
        <f t="shared" si="0"/>
        <v/>
      </c>
    </row>
    <row r="24" spans="2:8" x14ac:dyDescent="0.6">
      <c r="B24" s="50" t="s">
        <v>4329</v>
      </c>
      <c r="C24" s="14" t="s">
        <v>3932</v>
      </c>
      <c r="D24" s="22" t="s">
        <v>90</v>
      </c>
      <c r="E24" s="23"/>
      <c r="F24" s="43"/>
      <c r="G24" s="17">
        <f t="shared" si="0"/>
        <v>0</v>
      </c>
    </row>
    <row r="25" spans="2:8" x14ac:dyDescent="0.6">
      <c r="B25" s="50"/>
      <c r="C25" s="14"/>
      <c r="D25" s="22"/>
      <c r="E25" s="23"/>
      <c r="F25" s="45"/>
      <c r="G25" s="17" t="str">
        <f t="shared" si="0"/>
        <v/>
      </c>
    </row>
    <row r="26" spans="2:8" ht="26" x14ac:dyDescent="0.6">
      <c r="B26" s="50" t="s">
        <v>4330</v>
      </c>
      <c r="C26" s="14" t="s">
        <v>4331</v>
      </c>
      <c r="D26" s="22"/>
      <c r="E26" s="23"/>
      <c r="F26" s="38"/>
      <c r="G26" s="17" t="str">
        <f t="shared" si="0"/>
        <v/>
      </c>
      <c r="H26" s="42"/>
    </row>
    <row r="27" spans="2:8" x14ac:dyDescent="0.6">
      <c r="B27" s="50"/>
      <c r="C27" s="14"/>
      <c r="D27" s="22"/>
      <c r="E27" s="26"/>
      <c r="F27" s="27"/>
      <c r="G27" s="17" t="str">
        <f t="shared" si="0"/>
        <v/>
      </c>
      <c r="H27" s="18"/>
    </row>
    <row r="28" spans="2:8" s="36" customFormat="1" x14ac:dyDescent="0.6">
      <c r="B28" s="50" t="s">
        <v>4332</v>
      </c>
      <c r="C28" s="14" t="s">
        <v>4333</v>
      </c>
      <c r="D28" s="22" t="s">
        <v>90</v>
      </c>
      <c r="E28" s="26"/>
      <c r="F28" s="27"/>
      <c r="G28" s="17">
        <f t="shared" si="0"/>
        <v>0</v>
      </c>
      <c r="H28" s="18"/>
    </row>
    <row r="29" spans="2:8" x14ac:dyDescent="0.6">
      <c r="B29" s="50"/>
      <c r="C29" s="14"/>
      <c r="D29" s="22"/>
      <c r="E29" s="23"/>
      <c r="F29" s="38"/>
      <c r="G29" s="17" t="str">
        <f t="shared" si="0"/>
        <v/>
      </c>
      <c r="H29" s="42"/>
    </row>
    <row r="30" spans="2:8" x14ac:dyDescent="0.6">
      <c r="B30" s="50" t="s">
        <v>4334</v>
      </c>
      <c r="C30" s="14" t="s">
        <v>3932</v>
      </c>
      <c r="D30" s="22" t="s">
        <v>90</v>
      </c>
      <c r="E30" s="23"/>
      <c r="F30" s="38"/>
      <c r="G30" s="17">
        <f t="shared" si="0"/>
        <v>0</v>
      </c>
      <c r="H30" s="42"/>
    </row>
    <row r="31" spans="2:8" x14ac:dyDescent="0.6">
      <c r="B31" s="50"/>
      <c r="C31" s="14"/>
      <c r="D31" s="22"/>
      <c r="E31" s="23"/>
      <c r="F31" s="47"/>
      <c r="G31" s="17" t="str">
        <f t="shared" si="0"/>
        <v/>
      </c>
      <c r="H31" s="41"/>
    </row>
    <row r="32" spans="2:8" x14ac:dyDescent="0.6">
      <c r="B32" s="50" t="s">
        <v>4335</v>
      </c>
      <c r="C32" s="14" t="s">
        <v>4336</v>
      </c>
      <c r="D32" s="22" t="s">
        <v>62</v>
      </c>
      <c r="E32" s="23"/>
      <c r="F32" s="47"/>
      <c r="G32" s="17">
        <f t="shared" si="0"/>
        <v>0</v>
      </c>
      <c r="H32" s="41"/>
    </row>
    <row r="33" spans="2:8" x14ac:dyDescent="0.6">
      <c r="B33" s="50"/>
      <c r="C33" s="14"/>
      <c r="D33" s="22"/>
      <c r="E33" s="23"/>
      <c r="F33" s="43"/>
      <c r="G33" s="17" t="str">
        <f t="shared" si="0"/>
        <v/>
      </c>
      <c r="H33" s="41"/>
    </row>
    <row r="34" spans="2:8" ht="26" x14ac:dyDescent="0.6">
      <c r="B34" s="50" t="s">
        <v>4337</v>
      </c>
      <c r="C34" s="14" t="s">
        <v>4338</v>
      </c>
      <c r="D34" s="22" t="s">
        <v>172</v>
      </c>
      <c r="E34" s="23"/>
      <c r="F34" s="43"/>
      <c r="G34" s="17">
        <f t="shared" si="0"/>
        <v>0</v>
      </c>
      <c r="H34" s="41"/>
    </row>
    <row r="35" spans="2:8" x14ac:dyDescent="0.6">
      <c r="B35" s="50"/>
      <c r="C35" s="14"/>
      <c r="D35" s="22"/>
      <c r="E35" s="22"/>
      <c r="F35" s="40"/>
      <c r="G35" s="17" t="str">
        <f t="shared" si="0"/>
        <v/>
      </c>
      <c r="H35" s="41"/>
    </row>
    <row r="36" spans="2:8" ht="26" x14ac:dyDescent="0.6">
      <c r="B36" s="50" t="s">
        <v>4339</v>
      </c>
      <c r="C36" s="14" t="s">
        <v>4340</v>
      </c>
      <c r="D36" s="22" t="s">
        <v>90</v>
      </c>
      <c r="E36" s="22"/>
      <c r="F36" s="40"/>
      <c r="G36" s="17">
        <f t="shared" si="0"/>
        <v>0</v>
      </c>
      <c r="H36" s="41"/>
    </row>
    <row r="37" spans="2:8" x14ac:dyDescent="0.6">
      <c r="B37" s="50"/>
      <c r="C37" s="14"/>
      <c r="D37" s="22"/>
      <c r="E37" s="22"/>
      <c r="F37" s="38"/>
      <c r="G37" s="17" t="str">
        <f t="shared" si="0"/>
        <v/>
      </c>
      <c r="H37" s="41"/>
    </row>
    <row r="38" spans="2:8" ht="26" x14ac:dyDescent="0.6">
      <c r="B38" s="50" t="s">
        <v>4341</v>
      </c>
      <c r="C38" s="14" t="s">
        <v>4342</v>
      </c>
      <c r="D38" s="22"/>
      <c r="E38" s="22"/>
      <c r="F38" s="38"/>
      <c r="G38" s="17" t="str">
        <f t="shared" si="0"/>
        <v/>
      </c>
      <c r="H38" s="41"/>
    </row>
    <row r="39" spans="2:8" x14ac:dyDescent="0.6">
      <c r="B39" s="50"/>
      <c r="C39" s="14"/>
      <c r="D39" s="22"/>
      <c r="E39" s="22"/>
      <c r="F39" s="38"/>
      <c r="G39" s="17" t="str">
        <f t="shared" si="0"/>
        <v/>
      </c>
      <c r="H39" s="41"/>
    </row>
    <row r="40" spans="2:8" x14ac:dyDescent="0.6">
      <c r="B40" s="50" t="s">
        <v>4343</v>
      </c>
      <c r="C40" s="14" t="s">
        <v>4344</v>
      </c>
      <c r="D40" s="22" t="s">
        <v>90</v>
      </c>
      <c r="E40" s="22"/>
      <c r="F40" s="38"/>
      <c r="G40" s="17">
        <f t="shared" si="0"/>
        <v>0</v>
      </c>
      <c r="H40" s="41"/>
    </row>
    <row r="41" spans="2:8" x14ac:dyDescent="0.6">
      <c r="B41" s="50"/>
      <c r="C41" s="14"/>
      <c r="D41" s="22"/>
      <c r="E41" s="22"/>
      <c r="F41" s="38"/>
      <c r="G41" s="17" t="str">
        <f t="shared" ref="G41:G71" si="1">IF(D41="","",E41*F41)</f>
        <v/>
      </c>
      <c r="H41" s="41"/>
    </row>
    <row r="42" spans="2:8" x14ac:dyDescent="0.6">
      <c r="B42" s="50" t="s">
        <v>4345</v>
      </c>
      <c r="C42" s="14" t="s">
        <v>4346</v>
      </c>
      <c r="D42" s="22" t="s">
        <v>90</v>
      </c>
      <c r="E42" s="22"/>
      <c r="F42" s="38"/>
      <c r="G42" s="17">
        <f t="shared" si="1"/>
        <v>0</v>
      </c>
      <c r="H42" s="41"/>
    </row>
    <row r="43" spans="2:8" x14ac:dyDescent="0.6">
      <c r="B43" s="50"/>
      <c r="C43" s="14"/>
      <c r="D43" s="22"/>
      <c r="E43" s="22"/>
      <c r="F43" s="38"/>
      <c r="G43" s="17" t="str">
        <f t="shared" si="1"/>
        <v/>
      </c>
      <c r="H43" s="41"/>
    </row>
    <row r="44" spans="2:8" ht="26" x14ac:dyDescent="0.6">
      <c r="B44" s="50" t="s">
        <v>4347</v>
      </c>
      <c r="C44" s="14" t="s">
        <v>4348</v>
      </c>
      <c r="D44" s="22" t="s">
        <v>90</v>
      </c>
      <c r="E44" s="22"/>
      <c r="F44" s="38"/>
      <c r="G44" s="17">
        <f t="shared" si="1"/>
        <v>0</v>
      </c>
      <c r="H44" s="41"/>
    </row>
    <row r="45" spans="2:8" x14ac:dyDescent="0.6">
      <c r="B45" s="50"/>
      <c r="C45" s="14"/>
      <c r="D45" s="22"/>
      <c r="E45" s="22"/>
      <c r="F45" s="48"/>
      <c r="G45" s="17" t="str">
        <f t="shared" si="1"/>
        <v/>
      </c>
      <c r="H45" s="41"/>
    </row>
    <row r="46" spans="2:8" ht="26" x14ac:dyDescent="0.6">
      <c r="B46" s="50" t="s">
        <v>4349</v>
      </c>
      <c r="C46" s="14" t="s">
        <v>4350</v>
      </c>
      <c r="D46" s="22" t="s">
        <v>90</v>
      </c>
      <c r="E46" s="22"/>
      <c r="F46" s="48"/>
      <c r="G46" s="17">
        <f t="shared" si="1"/>
        <v>0</v>
      </c>
      <c r="H46" s="41"/>
    </row>
    <row r="47" spans="2:8" x14ac:dyDescent="0.6">
      <c r="B47" s="50"/>
      <c r="C47" s="14"/>
      <c r="D47" s="22"/>
      <c r="E47" s="22"/>
      <c r="F47" s="38"/>
      <c r="G47" s="17" t="str">
        <f t="shared" si="1"/>
        <v/>
      </c>
      <c r="H47" s="41"/>
    </row>
    <row r="48" spans="2:8" x14ac:dyDescent="0.6">
      <c r="B48" s="50" t="s">
        <v>4351</v>
      </c>
      <c r="C48" s="14" t="s">
        <v>4352</v>
      </c>
      <c r="D48" s="22"/>
      <c r="E48" s="22"/>
      <c r="F48" s="38"/>
      <c r="G48" s="17" t="str">
        <f t="shared" si="1"/>
        <v/>
      </c>
      <c r="H48" s="41"/>
    </row>
    <row r="49" spans="2:8" x14ac:dyDescent="0.6">
      <c r="B49" s="50"/>
      <c r="C49" s="14"/>
      <c r="D49" s="22"/>
      <c r="E49" s="22"/>
      <c r="F49" s="38"/>
      <c r="G49" s="17" t="str">
        <f t="shared" si="1"/>
        <v/>
      </c>
      <c r="H49" s="41"/>
    </row>
    <row r="50" spans="2:8" x14ac:dyDescent="0.6">
      <c r="B50" s="50" t="s">
        <v>4353</v>
      </c>
      <c r="C50" s="14" t="s">
        <v>4354</v>
      </c>
      <c r="D50" s="22" t="s">
        <v>90</v>
      </c>
      <c r="E50" s="22"/>
      <c r="F50" s="38"/>
      <c r="G50" s="17">
        <f t="shared" si="1"/>
        <v>0</v>
      </c>
      <c r="H50" s="41"/>
    </row>
    <row r="51" spans="2:8" x14ac:dyDescent="0.6">
      <c r="B51" s="50"/>
      <c r="C51" s="14"/>
      <c r="D51" s="22"/>
      <c r="E51" s="22"/>
      <c r="F51" s="38"/>
      <c r="G51" s="17" t="str">
        <f t="shared" si="1"/>
        <v/>
      </c>
      <c r="H51" s="41"/>
    </row>
    <row r="52" spans="2:8" x14ac:dyDescent="0.6">
      <c r="B52" s="50" t="s">
        <v>4355</v>
      </c>
      <c r="C52" s="14" t="s">
        <v>4356</v>
      </c>
      <c r="D52" s="22" t="s">
        <v>90</v>
      </c>
      <c r="E52" s="22"/>
      <c r="F52" s="38"/>
      <c r="G52" s="17">
        <f t="shared" si="1"/>
        <v>0</v>
      </c>
      <c r="H52" s="41"/>
    </row>
    <row r="53" spans="2:8" x14ac:dyDescent="0.6">
      <c r="B53" s="50"/>
      <c r="C53" s="14"/>
      <c r="D53" s="37"/>
      <c r="E53" s="37"/>
      <c r="F53" s="38"/>
      <c r="G53" s="17" t="str">
        <f t="shared" si="1"/>
        <v/>
      </c>
    </row>
    <row r="54" spans="2:8" x14ac:dyDescent="0.6">
      <c r="B54" s="50" t="s">
        <v>4357</v>
      </c>
      <c r="C54" s="14" t="s">
        <v>4358</v>
      </c>
      <c r="D54" s="22" t="s">
        <v>90</v>
      </c>
      <c r="E54" s="22"/>
      <c r="F54" s="38"/>
      <c r="G54" s="17">
        <f t="shared" si="1"/>
        <v>0</v>
      </c>
      <c r="H54" s="41"/>
    </row>
    <row r="55" spans="2:8" x14ac:dyDescent="0.6">
      <c r="B55" s="50"/>
      <c r="C55" s="14"/>
      <c r="D55" s="37"/>
      <c r="E55" s="37"/>
      <c r="F55" s="38"/>
      <c r="G55" s="17" t="str">
        <f t="shared" si="1"/>
        <v/>
      </c>
      <c r="H55" s="49"/>
    </row>
    <row r="56" spans="2:8" x14ac:dyDescent="0.6">
      <c r="B56" s="50" t="s">
        <v>4359</v>
      </c>
      <c r="C56" s="14" t="s">
        <v>4360</v>
      </c>
      <c r="D56" s="22"/>
      <c r="E56" s="37"/>
      <c r="F56" s="38"/>
      <c r="G56" s="17" t="str">
        <f t="shared" si="1"/>
        <v/>
      </c>
    </row>
    <row r="57" spans="2:8" x14ac:dyDescent="0.6">
      <c r="B57" s="50"/>
      <c r="C57" s="14"/>
      <c r="D57" s="22"/>
      <c r="E57" s="22"/>
      <c r="F57" s="38"/>
      <c r="G57" s="17" t="str">
        <f t="shared" si="1"/>
        <v/>
      </c>
      <c r="H57" s="41"/>
    </row>
    <row r="58" spans="2:8" x14ac:dyDescent="0.6">
      <c r="B58" s="50" t="s">
        <v>4361</v>
      </c>
      <c r="C58" s="14" t="s">
        <v>4362</v>
      </c>
      <c r="D58" s="22" t="s">
        <v>90</v>
      </c>
      <c r="E58" s="22"/>
      <c r="F58" s="38"/>
      <c r="G58" s="17">
        <f t="shared" si="1"/>
        <v>0</v>
      </c>
      <c r="H58" s="41"/>
    </row>
    <row r="59" spans="2:8" x14ac:dyDescent="0.6">
      <c r="B59" s="50"/>
      <c r="C59" s="14"/>
      <c r="D59" s="22"/>
      <c r="E59" s="22"/>
      <c r="F59" s="38"/>
      <c r="G59" s="17" t="str">
        <f t="shared" si="1"/>
        <v/>
      </c>
      <c r="H59" s="41"/>
    </row>
    <row r="60" spans="2:8" x14ac:dyDescent="0.6">
      <c r="B60" s="50" t="s">
        <v>4363</v>
      </c>
      <c r="C60" s="14" t="s">
        <v>4364</v>
      </c>
      <c r="D60" s="22" t="s">
        <v>90</v>
      </c>
      <c r="E60" s="22"/>
      <c r="F60" s="38"/>
      <c r="G60" s="17">
        <f t="shared" si="1"/>
        <v>0</v>
      </c>
      <c r="H60" s="41"/>
    </row>
    <row r="61" spans="2:8" x14ac:dyDescent="0.6">
      <c r="B61" s="50"/>
      <c r="C61" s="14"/>
      <c r="D61" s="22"/>
      <c r="E61" s="22"/>
      <c r="F61" s="38"/>
      <c r="G61" s="17" t="str">
        <f t="shared" si="1"/>
        <v/>
      </c>
      <c r="H61" s="41"/>
    </row>
    <row r="62" spans="2:8" x14ac:dyDescent="0.6">
      <c r="B62" s="50" t="s">
        <v>4365</v>
      </c>
      <c r="C62" s="14" t="s">
        <v>4366</v>
      </c>
      <c r="D62" s="22"/>
      <c r="E62" s="22"/>
      <c r="F62" s="38"/>
      <c r="G62" s="17" t="str">
        <f t="shared" si="1"/>
        <v/>
      </c>
      <c r="H62" s="41"/>
    </row>
    <row r="63" spans="2:8" x14ac:dyDescent="0.6">
      <c r="B63" s="50"/>
      <c r="C63" s="14"/>
      <c r="D63" s="22"/>
      <c r="E63" s="22"/>
      <c r="F63" s="38"/>
      <c r="G63" s="17" t="str">
        <f t="shared" si="1"/>
        <v/>
      </c>
      <c r="H63" s="41"/>
    </row>
    <row r="64" spans="2:8" x14ac:dyDescent="0.6">
      <c r="B64" s="50" t="s">
        <v>4367</v>
      </c>
      <c r="C64" s="14" t="s">
        <v>4368</v>
      </c>
      <c r="D64" s="22" t="s">
        <v>62</v>
      </c>
      <c r="E64" s="22"/>
      <c r="F64" s="38"/>
      <c r="G64" s="17">
        <f t="shared" si="1"/>
        <v>0</v>
      </c>
      <c r="H64" s="41"/>
    </row>
    <row r="65" spans="2:8" x14ac:dyDescent="0.6">
      <c r="B65" s="50"/>
      <c r="C65" s="14"/>
      <c r="D65" s="22"/>
      <c r="E65" s="22"/>
      <c r="F65" s="38"/>
      <c r="G65" s="17" t="str">
        <f t="shared" si="1"/>
        <v/>
      </c>
      <c r="H65" s="41"/>
    </row>
    <row r="66" spans="2:8" x14ac:dyDescent="0.6">
      <c r="B66" s="50" t="s">
        <v>4369</v>
      </c>
      <c r="C66" s="14" t="s">
        <v>4368</v>
      </c>
      <c r="D66" s="22" t="s">
        <v>90</v>
      </c>
      <c r="E66" s="22"/>
      <c r="F66" s="38"/>
      <c r="G66" s="17">
        <f t="shared" si="1"/>
        <v>0</v>
      </c>
      <c r="H66" s="41"/>
    </row>
    <row r="67" spans="2:8" x14ac:dyDescent="0.6">
      <c r="B67" s="50"/>
      <c r="C67" s="14"/>
      <c r="D67" s="22"/>
      <c r="E67" s="22"/>
      <c r="F67" s="38"/>
      <c r="G67" s="17" t="str">
        <f t="shared" si="1"/>
        <v/>
      </c>
      <c r="H67" s="41"/>
    </row>
    <row r="68" spans="2:8" ht="15.5" x14ac:dyDescent="0.6">
      <c r="B68" s="50" t="s">
        <v>4370</v>
      </c>
      <c r="C68" s="14" t="s">
        <v>4368</v>
      </c>
      <c r="D68" s="22" t="s">
        <v>172</v>
      </c>
      <c r="E68" s="22"/>
      <c r="F68" s="38"/>
      <c r="G68" s="17">
        <f t="shared" si="1"/>
        <v>0</v>
      </c>
      <c r="H68" s="41"/>
    </row>
    <row r="69" spans="2:8" x14ac:dyDescent="0.6">
      <c r="B69" s="50"/>
      <c r="C69" s="14"/>
      <c r="D69" s="22"/>
      <c r="E69" s="22"/>
      <c r="F69" s="38"/>
      <c r="G69" s="17" t="str">
        <f t="shared" si="1"/>
        <v/>
      </c>
      <c r="H69" s="41"/>
    </row>
    <row r="70" spans="2:8" x14ac:dyDescent="0.6">
      <c r="B70" s="50"/>
      <c r="C70" s="14"/>
      <c r="D70" s="22"/>
      <c r="E70" s="22"/>
      <c r="F70" s="38"/>
      <c r="G70" s="17" t="str">
        <f t="shared" si="1"/>
        <v/>
      </c>
      <c r="H70" s="41"/>
    </row>
    <row r="71" spans="2:8" x14ac:dyDescent="0.6">
      <c r="B71" s="50"/>
      <c r="C71" s="14"/>
      <c r="D71" s="22"/>
      <c r="E71" s="22"/>
      <c r="F71" s="38"/>
      <c r="G71" s="17" t="str">
        <f t="shared" si="1"/>
        <v/>
      </c>
      <c r="H71" s="41"/>
    </row>
    <row r="72" spans="2:8" s="28" customFormat="1" ht="19.5" customHeight="1" x14ac:dyDescent="0.6">
      <c r="B72" s="154" t="str">
        <f>$B$10</f>
        <v>C14.9</v>
      </c>
      <c r="C72" s="30" t="s">
        <v>78</v>
      </c>
      <c r="D72" s="31"/>
      <c r="E72" s="32"/>
      <c r="F72" s="31"/>
      <c r="G72" s="33">
        <f>SUM(G9:G71)</f>
        <v>0</v>
      </c>
      <c r="H72" s="34"/>
    </row>
    <row r="73" spans="2:8" x14ac:dyDescent="0.6">
      <c r="B73" s="367" t="str">
        <f>Client1</f>
        <v>Province of KwaZulu-Natal</v>
      </c>
      <c r="C73" s="367"/>
      <c r="D73" s="367"/>
      <c r="E73" s="365" t="str">
        <f>"Contract No. "&amp;ContractNo</f>
        <v>Contract No. ZNB00904/00000/00/HOD/INF/21/T</v>
      </c>
      <c r="F73" s="365"/>
      <c r="G73" s="365"/>
    </row>
    <row r="74" spans="2:8" x14ac:dyDescent="0.6">
      <c r="B74" s="367" t="str">
        <f>Client2</f>
        <v>Department of Transport</v>
      </c>
      <c r="C74" s="367"/>
      <c r="D74" s="367"/>
      <c r="E74" s="365"/>
      <c r="F74" s="365"/>
      <c r="G74" s="365"/>
    </row>
    <row r="75" spans="2:8" x14ac:dyDescent="0.6">
      <c r="B75" s="368"/>
      <c r="C75" s="368"/>
      <c r="D75" s="368"/>
      <c r="E75" s="366"/>
      <c r="F75" s="366"/>
      <c r="G75" s="366"/>
    </row>
    <row r="76" spans="2:8" x14ac:dyDescent="0.6">
      <c r="B76" s="376" t="s">
        <v>8</v>
      </c>
      <c r="C76" s="377"/>
      <c r="D76" s="377"/>
      <c r="E76" s="377"/>
      <c r="F76" s="377"/>
      <c r="G76" s="378" t="str">
        <f>$G$4</f>
        <v>CHAPTER C14.9</v>
      </c>
      <c r="H76" s="6"/>
    </row>
    <row r="77" spans="2:8" x14ac:dyDescent="0.6">
      <c r="B77" s="369" t="str">
        <f>ContractDescription</f>
        <v>THE CONSTRUCTION OF THE LOVU RIVER PEDESTRIAN BRIDGE NO.3383 IN THE DURBAN REGION</v>
      </c>
      <c r="C77" s="370"/>
      <c r="D77" s="370"/>
      <c r="E77" s="370"/>
      <c r="F77" s="370"/>
      <c r="G77" s="365"/>
      <c r="H77" s="8"/>
    </row>
    <row r="78" spans="2:8" x14ac:dyDescent="0.6">
      <c r="B78" s="369"/>
      <c r="C78" s="370"/>
      <c r="D78" s="370"/>
      <c r="E78" s="370"/>
      <c r="F78" s="370"/>
      <c r="G78" s="365"/>
      <c r="H78" s="8"/>
    </row>
    <row r="79" spans="2:8" x14ac:dyDescent="0.6">
      <c r="B79" s="371"/>
      <c r="C79" s="372"/>
      <c r="D79" s="372"/>
      <c r="E79" s="372"/>
      <c r="F79" s="372"/>
      <c r="G79" s="366"/>
      <c r="H79" s="8"/>
    </row>
    <row r="80" spans="2:8" s="9" customFormat="1" ht="24.95" customHeight="1" x14ac:dyDescent="0.6">
      <c r="B80" s="79" t="s">
        <v>9</v>
      </c>
      <c r="C80" s="11" t="s">
        <v>10</v>
      </c>
      <c r="D80" s="11" t="s">
        <v>11</v>
      </c>
      <c r="E80" s="11" t="s">
        <v>12</v>
      </c>
      <c r="F80" s="11" t="s">
        <v>13</v>
      </c>
      <c r="G80" s="11" t="s">
        <v>14</v>
      </c>
      <c r="H80" s="12"/>
    </row>
    <row r="81" spans="2:8" s="28" customFormat="1" ht="19.5" customHeight="1" x14ac:dyDescent="0.6">
      <c r="B81" s="85"/>
      <c r="C81" s="30" t="s">
        <v>79</v>
      </c>
      <c r="D81" s="31"/>
      <c r="E81" s="32"/>
      <c r="F81" s="31"/>
      <c r="G81" s="33">
        <f>G72</f>
        <v>0</v>
      </c>
      <c r="H81" s="34"/>
    </row>
    <row r="82" spans="2:8" x14ac:dyDescent="0.6">
      <c r="B82" s="50"/>
      <c r="C82" s="14"/>
      <c r="D82" s="22"/>
      <c r="E82" s="22"/>
      <c r="F82" s="38"/>
      <c r="G82" s="17" t="str">
        <f t="shared" ref="G82:G113" si="2">IF(D82="","",E82*F82)</f>
        <v/>
      </c>
      <c r="H82" s="41"/>
    </row>
    <row r="83" spans="2:8" x14ac:dyDescent="0.6">
      <c r="B83" s="50" t="s">
        <v>4371</v>
      </c>
      <c r="C83" s="14" t="s">
        <v>4372</v>
      </c>
      <c r="D83" s="22"/>
      <c r="E83" s="22"/>
      <c r="F83" s="38"/>
      <c r="G83" s="17" t="str">
        <f t="shared" si="2"/>
        <v/>
      </c>
      <c r="H83" s="41"/>
    </row>
    <row r="84" spans="2:8" x14ac:dyDescent="0.6">
      <c r="B84" s="50"/>
      <c r="C84" s="14"/>
      <c r="D84" s="22"/>
      <c r="E84" s="22"/>
      <c r="F84" s="38"/>
      <c r="G84" s="17" t="str">
        <f t="shared" si="2"/>
        <v/>
      </c>
      <c r="H84" s="41"/>
    </row>
    <row r="85" spans="2:8" x14ac:dyDescent="0.6">
      <c r="B85" s="50" t="s">
        <v>4373</v>
      </c>
      <c r="C85" s="14" t="s">
        <v>4368</v>
      </c>
      <c r="D85" s="22" t="s">
        <v>62</v>
      </c>
      <c r="E85" s="22"/>
      <c r="F85" s="38"/>
      <c r="G85" s="17">
        <f t="shared" si="2"/>
        <v>0</v>
      </c>
      <c r="H85" s="41"/>
    </row>
    <row r="86" spans="2:8" x14ac:dyDescent="0.6">
      <c r="B86" s="50"/>
      <c r="C86" s="14"/>
      <c r="D86" s="22"/>
      <c r="E86" s="22"/>
      <c r="F86" s="38"/>
      <c r="G86" s="17" t="str">
        <f t="shared" si="2"/>
        <v/>
      </c>
      <c r="H86" s="41"/>
    </row>
    <row r="87" spans="2:8" ht="15.5" x14ac:dyDescent="0.6">
      <c r="B87" s="50" t="s">
        <v>4374</v>
      </c>
      <c r="C87" s="14" t="s">
        <v>4368</v>
      </c>
      <c r="D87" s="22" t="s">
        <v>172</v>
      </c>
      <c r="E87" s="22"/>
      <c r="F87" s="38"/>
      <c r="G87" s="17">
        <f t="shared" si="2"/>
        <v>0</v>
      </c>
      <c r="H87" s="41"/>
    </row>
    <row r="88" spans="2:8" x14ac:dyDescent="0.6">
      <c r="B88" s="50"/>
      <c r="C88" s="14"/>
      <c r="D88" s="22"/>
      <c r="E88" s="22"/>
      <c r="F88" s="38"/>
      <c r="G88" s="17" t="str">
        <f t="shared" si="2"/>
        <v/>
      </c>
      <c r="H88" s="41"/>
    </row>
    <row r="89" spans="2:8" x14ac:dyDescent="0.6">
      <c r="B89" s="50" t="s">
        <v>4375</v>
      </c>
      <c r="C89" s="14" t="s">
        <v>4376</v>
      </c>
      <c r="D89" s="22" t="s">
        <v>70</v>
      </c>
      <c r="E89" s="22"/>
      <c r="F89" s="38"/>
      <c r="G89" s="17">
        <f t="shared" si="2"/>
        <v>0</v>
      </c>
      <c r="H89" s="41"/>
    </row>
    <row r="90" spans="2:8" x14ac:dyDescent="0.6">
      <c r="B90" s="50"/>
      <c r="C90" s="14"/>
      <c r="D90" s="22"/>
      <c r="E90" s="22"/>
      <c r="F90" s="38"/>
      <c r="G90" s="17" t="str">
        <f t="shared" si="2"/>
        <v/>
      </c>
      <c r="H90" s="41"/>
    </row>
    <row r="91" spans="2:8" x14ac:dyDescent="0.6">
      <c r="B91" s="50"/>
      <c r="C91" s="14"/>
      <c r="D91" s="22"/>
      <c r="E91" s="22"/>
      <c r="F91" s="38"/>
      <c r="G91" s="17" t="str">
        <f t="shared" si="2"/>
        <v/>
      </c>
      <c r="H91" s="41"/>
    </row>
    <row r="92" spans="2:8" x14ac:dyDescent="0.6">
      <c r="B92" s="50"/>
      <c r="C92" s="14"/>
      <c r="D92" s="22"/>
      <c r="E92" s="22"/>
      <c r="F92" s="38"/>
      <c r="G92" s="17" t="str">
        <f t="shared" si="2"/>
        <v/>
      </c>
      <c r="H92" s="41"/>
    </row>
    <row r="93" spans="2:8" x14ac:dyDescent="0.6">
      <c r="B93" s="50"/>
      <c r="C93" s="14"/>
      <c r="D93" s="22"/>
      <c r="E93" s="22"/>
      <c r="F93" s="38"/>
      <c r="G93" s="17" t="str">
        <f t="shared" si="2"/>
        <v/>
      </c>
      <c r="H93" s="41"/>
    </row>
    <row r="94" spans="2:8" x14ac:dyDescent="0.6">
      <c r="B94" s="50"/>
      <c r="C94" s="14"/>
      <c r="D94" s="22"/>
      <c r="E94" s="22"/>
      <c r="F94" s="38"/>
      <c r="G94" s="17" t="str">
        <f t="shared" si="2"/>
        <v/>
      </c>
      <c r="H94" s="41"/>
    </row>
    <row r="95" spans="2:8" x14ac:dyDescent="0.6">
      <c r="B95" s="50"/>
      <c r="C95" s="14"/>
      <c r="D95" s="22"/>
      <c r="E95" s="22"/>
      <c r="F95" s="38"/>
      <c r="G95" s="17" t="str">
        <f t="shared" si="2"/>
        <v/>
      </c>
      <c r="H95" s="41"/>
    </row>
    <row r="96" spans="2:8" x14ac:dyDescent="0.6">
      <c r="B96" s="50"/>
      <c r="C96" s="14"/>
      <c r="D96" s="22"/>
      <c r="E96" s="22"/>
      <c r="F96" s="38"/>
      <c r="G96" s="17" t="str">
        <f t="shared" si="2"/>
        <v/>
      </c>
      <c r="H96" s="41"/>
    </row>
    <row r="97" spans="2:8" x14ac:dyDescent="0.6">
      <c r="B97" s="50"/>
      <c r="C97" s="14"/>
      <c r="D97" s="22"/>
      <c r="E97" s="22"/>
      <c r="F97" s="38"/>
      <c r="G97" s="17" t="str">
        <f t="shared" si="2"/>
        <v/>
      </c>
      <c r="H97" s="41"/>
    </row>
    <row r="98" spans="2:8" x14ac:dyDescent="0.6">
      <c r="B98" s="50"/>
      <c r="C98" s="14"/>
      <c r="D98" s="22"/>
      <c r="E98" s="22"/>
      <c r="F98" s="38"/>
      <c r="G98" s="17" t="str">
        <f t="shared" si="2"/>
        <v/>
      </c>
      <c r="H98" s="41"/>
    </row>
    <row r="99" spans="2:8" x14ac:dyDescent="0.6">
      <c r="B99" s="50"/>
      <c r="C99" s="14"/>
      <c r="D99" s="22"/>
      <c r="E99" s="22"/>
      <c r="F99" s="38"/>
      <c r="G99" s="17" t="str">
        <f t="shared" si="2"/>
        <v/>
      </c>
      <c r="H99" s="41"/>
    </row>
    <row r="100" spans="2:8" x14ac:dyDescent="0.6">
      <c r="B100" s="50"/>
      <c r="C100" s="14"/>
      <c r="D100" s="22"/>
      <c r="E100" s="22"/>
      <c r="F100" s="38"/>
      <c r="G100" s="17" t="str">
        <f t="shared" si="2"/>
        <v/>
      </c>
      <c r="H100" s="41"/>
    </row>
    <row r="101" spans="2:8" x14ac:dyDescent="0.6">
      <c r="B101" s="50"/>
      <c r="C101" s="14"/>
      <c r="D101" s="22"/>
      <c r="E101" s="22"/>
      <c r="F101" s="38"/>
      <c r="G101" s="17" t="str">
        <f t="shared" si="2"/>
        <v/>
      </c>
      <c r="H101" s="41"/>
    </row>
    <row r="102" spans="2:8" x14ac:dyDescent="0.6">
      <c r="B102" s="50"/>
      <c r="C102" s="14"/>
      <c r="D102" s="22"/>
      <c r="E102" s="22"/>
      <c r="F102" s="38"/>
      <c r="G102" s="17" t="str">
        <f t="shared" si="2"/>
        <v/>
      </c>
      <c r="H102" s="41"/>
    </row>
    <row r="103" spans="2:8" x14ac:dyDescent="0.6">
      <c r="B103" s="50"/>
      <c r="C103" s="14"/>
      <c r="D103" s="22"/>
      <c r="E103" s="22"/>
      <c r="F103" s="38"/>
      <c r="G103" s="17" t="str">
        <f t="shared" si="2"/>
        <v/>
      </c>
      <c r="H103" s="41"/>
    </row>
    <row r="104" spans="2:8" x14ac:dyDescent="0.6">
      <c r="B104" s="50"/>
      <c r="C104" s="14"/>
      <c r="D104" s="22"/>
      <c r="E104" s="22"/>
      <c r="F104" s="38"/>
      <c r="G104" s="17" t="str">
        <f t="shared" si="2"/>
        <v/>
      </c>
      <c r="H104" s="41"/>
    </row>
    <row r="105" spans="2:8" x14ac:dyDescent="0.6">
      <c r="B105" s="50"/>
      <c r="C105" s="14"/>
      <c r="D105" s="22"/>
      <c r="E105" s="22"/>
      <c r="F105" s="38"/>
      <c r="G105" s="17" t="str">
        <f t="shared" si="2"/>
        <v/>
      </c>
      <c r="H105" s="41"/>
    </row>
    <row r="106" spans="2:8" x14ac:dyDescent="0.6">
      <c r="B106" s="50"/>
      <c r="C106" s="14"/>
      <c r="D106" s="22"/>
      <c r="E106" s="22"/>
      <c r="F106" s="38"/>
      <c r="G106" s="17" t="str">
        <f t="shared" si="2"/>
        <v/>
      </c>
      <c r="H106" s="41"/>
    </row>
    <row r="107" spans="2:8" x14ac:dyDescent="0.6">
      <c r="B107" s="50"/>
      <c r="C107" s="14"/>
      <c r="D107" s="22"/>
      <c r="E107" s="22"/>
      <c r="F107" s="38"/>
      <c r="G107" s="17" t="str">
        <f t="shared" si="2"/>
        <v/>
      </c>
      <c r="H107" s="41"/>
    </row>
    <row r="108" spans="2:8" x14ac:dyDescent="0.6">
      <c r="B108" s="50"/>
      <c r="C108" s="14"/>
      <c r="D108" s="22"/>
      <c r="E108" s="22"/>
      <c r="F108" s="38"/>
      <c r="G108" s="17" t="str">
        <f t="shared" si="2"/>
        <v/>
      </c>
      <c r="H108" s="41"/>
    </row>
    <row r="109" spans="2:8" x14ac:dyDescent="0.6">
      <c r="B109" s="50"/>
      <c r="C109" s="14"/>
      <c r="D109" s="22"/>
      <c r="E109" s="22"/>
      <c r="F109" s="38"/>
      <c r="G109" s="17" t="str">
        <f t="shared" si="2"/>
        <v/>
      </c>
      <c r="H109" s="41"/>
    </row>
    <row r="110" spans="2:8" x14ac:dyDescent="0.6">
      <c r="B110" s="50"/>
      <c r="C110" s="14"/>
      <c r="D110" s="22"/>
      <c r="E110" s="22"/>
      <c r="F110" s="38"/>
      <c r="G110" s="17" t="str">
        <f t="shared" si="2"/>
        <v/>
      </c>
      <c r="H110" s="41"/>
    </row>
    <row r="111" spans="2:8" x14ac:dyDescent="0.6">
      <c r="B111" s="50"/>
      <c r="C111" s="14"/>
      <c r="D111" s="22"/>
      <c r="E111" s="22"/>
      <c r="F111" s="38"/>
      <c r="G111" s="17" t="str">
        <f t="shared" si="2"/>
        <v/>
      </c>
      <c r="H111" s="41"/>
    </row>
    <row r="112" spans="2:8" x14ac:dyDescent="0.6">
      <c r="B112" s="50"/>
      <c r="C112" s="14"/>
      <c r="D112" s="22"/>
      <c r="E112" s="22"/>
      <c r="F112" s="38"/>
      <c r="G112" s="17" t="str">
        <f t="shared" si="2"/>
        <v/>
      </c>
      <c r="H112" s="41"/>
    </row>
    <row r="113" spans="2:8" x14ac:dyDescent="0.6">
      <c r="B113" s="50"/>
      <c r="C113" s="14"/>
      <c r="D113" s="22"/>
      <c r="E113" s="22"/>
      <c r="F113" s="38"/>
      <c r="G113" s="17" t="str">
        <f t="shared" si="2"/>
        <v/>
      </c>
      <c r="H113" s="41"/>
    </row>
    <row r="114" spans="2:8" x14ac:dyDescent="0.6">
      <c r="B114" s="50"/>
      <c r="C114" s="14"/>
      <c r="D114" s="22"/>
      <c r="E114" s="22"/>
      <c r="F114" s="38"/>
      <c r="G114" s="17" t="str">
        <f t="shared" ref="G114:G145" si="3">IF(D114="","",E114*F114)</f>
        <v/>
      </c>
      <c r="H114" s="41"/>
    </row>
    <row r="115" spans="2:8" x14ac:dyDescent="0.6">
      <c r="B115" s="50"/>
      <c r="C115" s="14"/>
      <c r="D115" s="22"/>
      <c r="E115" s="22"/>
      <c r="F115" s="38"/>
      <c r="G115" s="17" t="str">
        <f t="shared" si="3"/>
        <v/>
      </c>
      <c r="H115" s="41"/>
    </row>
    <row r="116" spans="2:8" x14ac:dyDescent="0.6">
      <c r="B116" s="50"/>
      <c r="C116" s="14"/>
      <c r="D116" s="22"/>
      <c r="E116" s="22"/>
      <c r="F116" s="38"/>
      <c r="G116" s="17" t="str">
        <f t="shared" si="3"/>
        <v/>
      </c>
      <c r="H116" s="41"/>
    </row>
    <row r="117" spans="2:8" x14ac:dyDescent="0.6">
      <c r="B117" s="50"/>
      <c r="C117" s="14"/>
      <c r="D117" s="22"/>
      <c r="E117" s="22"/>
      <c r="F117" s="38"/>
      <c r="G117" s="17" t="str">
        <f t="shared" si="3"/>
        <v/>
      </c>
      <c r="H117" s="41"/>
    </row>
    <row r="118" spans="2:8" x14ac:dyDescent="0.6">
      <c r="B118" s="50"/>
      <c r="C118" s="14"/>
      <c r="D118" s="22"/>
      <c r="E118" s="22"/>
      <c r="F118" s="38"/>
      <c r="G118" s="17" t="str">
        <f t="shared" si="3"/>
        <v/>
      </c>
      <c r="H118" s="41"/>
    </row>
    <row r="119" spans="2:8" x14ac:dyDescent="0.6">
      <c r="B119" s="77"/>
      <c r="C119" s="20"/>
      <c r="D119" s="22"/>
      <c r="E119" s="22"/>
      <c r="F119" s="38"/>
      <c r="G119" s="17" t="str">
        <f t="shared" si="3"/>
        <v/>
      </c>
      <c r="H119" s="41"/>
    </row>
    <row r="120" spans="2:8" x14ac:dyDescent="0.6">
      <c r="B120" s="50"/>
      <c r="C120" s="14"/>
      <c r="D120" s="22"/>
      <c r="E120" s="22"/>
      <c r="F120" s="38"/>
      <c r="G120" s="17" t="str">
        <f t="shared" si="3"/>
        <v/>
      </c>
      <c r="H120" s="41"/>
    </row>
    <row r="121" spans="2:8" x14ac:dyDescent="0.6">
      <c r="B121" s="50"/>
      <c r="C121" s="14"/>
      <c r="D121" s="22"/>
      <c r="E121" s="22"/>
      <c r="F121" s="38"/>
      <c r="G121" s="17" t="str">
        <f t="shared" si="3"/>
        <v/>
      </c>
      <c r="H121" s="41"/>
    </row>
    <row r="122" spans="2:8" x14ac:dyDescent="0.6">
      <c r="B122" s="50"/>
      <c r="C122" s="14"/>
      <c r="D122" s="22"/>
      <c r="E122" s="22"/>
      <c r="F122" s="38"/>
      <c r="G122" s="17" t="str">
        <f t="shared" si="3"/>
        <v/>
      </c>
      <c r="H122" s="41"/>
    </row>
    <row r="123" spans="2:8" x14ac:dyDescent="0.6">
      <c r="B123" s="50"/>
      <c r="C123" s="14"/>
      <c r="D123" s="22"/>
      <c r="E123" s="22"/>
      <c r="F123" s="38"/>
      <c r="G123" s="17" t="str">
        <f t="shared" si="3"/>
        <v/>
      </c>
      <c r="H123" s="41"/>
    </row>
    <row r="124" spans="2:8" x14ac:dyDescent="0.6">
      <c r="B124" s="50"/>
      <c r="C124" s="14"/>
      <c r="D124" s="22"/>
      <c r="E124" s="22"/>
      <c r="F124" s="38"/>
      <c r="G124" s="17" t="str">
        <f t="shared" si="3"/>
        <v/>
      </c>
      <c r="H124" s="41"/>
    </row>
    <row r="125" spans="2:8" x14ac:dyDescent="0.6">
      <c r="B125" s="50"/>
      <c r="C125" s="14"/>
      <c r="D125" s="22"/>
      <c r="E125" s="22"/>
      <c r="F125" s="38"/>
      <c r="G125" s="17" t="str">
        <f t="shared" si="3"/>
        <v/>
      </c>
      <c r="H125" s="41"/>
    </row>
    <row r="126" spans="2:8" x14ac:dyDescent="0.6">
      <c r="B126" s="50"/>
      <c r="C126" s="14"/>
      <c r="D126" s="22"/>
      <c r="E126" s="22"/>
      <c r="F126" s="38"/>
      <c r="G126" s="17" t="str">
        <f t="shared" si="3"/>
        <v/>
      </c>
      <c r="H126" s="41"/>
    </row>
    <row r="127" spans="2:8" x14ac:dyDescent="0.6">
      <c r="B127" s="50"/>
      <c r="C127" s="14"/>
      <c r="D127" s="22"/>
      <c r="E127" s="22"/>
      <c r="F127" s="38"/>
      <c r="G127" s="17" t="str">
        <f t="shared" si="3"/>
        <v/>
      </c>
      <c r="H127" s="41"/>
    </row>
    <row r="128" spans="2:8" x14ac:dyDescent="0.6">
      <c r="B128" s="50"/>
      <c r="C128" s="14"/>
      <c r="D128" s="22"/>
      <c r="E128" s="22"/>
      <c r="F128" s="38"/>
      <c r="G128" s="17" t="str">
        <f t="shared" si="3"/>
        <v/>
      </c>
      <c r="H128" s="41"/>
    </row>
    <row r="129" spans="2:8" x14ac:dyDescent="0.6">
      <c r="B129" s="50"/>
      <c r="C129" s="14"/>
      <c r="D129" s="22"/>
      <c r="E129" s="22"/>
      <c r="F129" s="38"/>
      <c r="G129" s="17" t="str">
        <f t="shared" si="3"/>
        <v/>
      </c>
      <c r="H129" s="41"/>
    </row>
    <row r="130" spans="2:8" x14ac:dyDescent="0.6">
      <c r="B130" s="50"/>
      <c r="C130" s="14"/>
      <c r="D130" s="22"/>
      <c r="E130" s="22"/>
      <c r="F130" s="38"/>
      <c r="G130" s="17" t="str">
        <f t="shared" si="3"/>
        <v/>
      </c>
      <c r="H130" s="41"/>
    </row>
    <row r="131" spans="2:8" x14ac:dyDescent="0.6">
      <c r="B131" s="50"/>
      <c r="C131" s="14"/>
      <c r="D131" s="22"/>
      <c r="E131" s="22"/>
      <c r="F131" s="38"/>
      <c r="G131" s="17" t="str">
        <f t="shared" si="3"/>
        <v/>
      </c>
      <c r="H131" s="41"/>
    </row>
    <row r="132" spans="2:8" x14ac:dyDescent="0.6">
      <c r="B132" s="50"/>
      <c r="C132" s="14"/>
      <c r="D132" s="22"/>
      <c r="E132" s="22"/>
      <c r="F132" s="38"/>
      <c r="G132" s="17" t="str">
        <f t="shared" si="3"/>
        <v/>
      </c>
      <c r="H132" s="41"/>
    </row>
    <row r="133" spans="2:8" x14ac:dyDescent="0.6">
      <c r="B133" s="50"/>
      <c r="C133" s="14"/>
      <c r="D133" s="22"/>
      <c r="E133" s="22"/>
      <c r="F133" s="38"/>
      <c r="G133" s="17" t="str">
        <f t="shared" si="3"/>
        <v/>
      </c>
      <c r="H133" s="41"/>
    </row>
    <row r="134" spans="2:8" x14ac:dyDescent="0.6">
      <c r="B134" s="50"/>
      <c r="C134" s="14"/>
      <c r="D134" s="22"/>
      <c r="E134" s="22"/>
      <c r="F134" s="38"/>
      <c r="G134" s="17" t="str">
        <f t="shared" si="3"/>
        <v/>
      </c>
      <c r="H134" s="41"/>
    </row>
    <row r="135" spans="2:8" x14ac:dyDescent="0.6">
      <c r="B135" s="50"/>
      <c r="C135" s="14"/>
      <c r="D135" s="22"/>
      <c r="E135" s="22"/>
      <c r="F135" s="38"/>
      <c r="G135" s="17" t="str">
        <f t="shared" si="3"/>
        <v/>
      </c>
      <c r="H135" s="41"/>
    </row>
    <row r="136" spans="2:8" x14ac:dyDescent="0.6">
      <c r="B136" s="50"/>
      <c r="C136" s="14"/>
      <c r="D136" s="22"/>
      <c r="E136" s="22"/>
      <c r="F136" s="38"/>
      <c r="G136" s="17" t="str">
        <f t="shared" si="3"/>
        <v/>
      </c>
      <c r="H136" s="41"/>
    </row>
    <row r="137" spans="2:8" x14ac:dyDescent="0.6">
      <c r="B137" s="50"/>
      <c r="C137" s="14"/>
      <c r="D137" s="22"/>
      <c r="E137" s="22"/>
      <c r="F137" s="38"/>
      <c r="G137" s="17" t="str">
        <f t="shared" si="3"/>
        <v/>
      </c>
      <c r="H137" s="41"/>
    </row>
    <row r="138" spans="2:8" x14ac:dyDescent="0.6">
      <c r="B138" s="50"/>
      <c r="C138" s="14"/>
      <c r="D138" s="22"/>
      <c r="E138" s="22"/>
      <c r="F138" s="38"/>
      <c r="G138" s="17" t="str">
        <f t="shared" si="3"/>
        <v/>
      </c>
      <c r="H138" s="41"/>
    </row>
    <row r="139" spans="2:8" x14ac:dyDescent="0.6">
      <c r="B139" s="50"/>
      <c r="C139" s="14"/>
      <c r="D139" s="22"/>
      <c r="E139" s="22"/>
      <c r="F139" s="38"/>
      <c r="G139" s="17" t="str">
        <f t="shared" si="3"/>
        <v/>
      </c>
      <c r="H139" s="41"/>
    </row>
    <row r="140" spans="2:8" x14ac:dyDescent="0.6">
      <c r="B140" s="50"/>
      <c r="C140" s="14"/>
      <c r="D140" s="22"/>
      <c r="E140" s="22"/>
      <c r="F140" s="38"/>
      <c r="G140" s="17" t="str">
        <f t="shared" si="3"/>
        <v/>
      </c>
      <c r="H140" s="41"/>
    </row>
    <row r="141" spans="2:8" x14ac:dyDescent="0.6">
      <c r="B141" s="50"/>
      <c r="C141" s="14"/>
      <c r="D141" s="22"/>
      <c r="E141" s="22"/>
      <c r="F141" s="38"/>
      <c r="G141" s="17" t="str">
        <f t="shared" si="3"/>
        <v/>
      </c>
      <c r="H141" s="41"/>
    </row>
    <row r="142" spans="2:8" x14ac:dyDescent="0.6">
      <c r="B142" s="50"/>
      <c r="C142" s="14"/>
      <c r="D142" s="22"/>
      <c r="E142" s="22"/>
      <c r="F142" s="38"/>
      <c r="G142" s="17" t="str">
        <f t="shared" si="3"/>
        <v/>
      </c>
      <c r="H142" s="41"/>
    </row>
    <row r="143" spans="2:8" x14ac:dyDescent="0.6">
      <c r="B143" s="50"/>
      <c r="C143" s="14"/>
      <c r="D143" s="22"/>
      <c r="E143" s="22"/>
      <c r="F143" s="38"/>
      <c r="G143" s="17" t="str">
        <f t="shared" si="3"/>
        <v/>
      </c>
      <c r="H143" s="41"/>
    </row>
    <row r="144" spans="2:8" x14ac:dyDescent="0.6">
      <c r="B144" s="50"/>
      <c r="C144" s="14"/>
      <c r="D144" s="22"/>
      <c r="E144" s="22"/>
      <c r="F144" s="38"/>
      <c r="G144" s="17" t="str">
        <f t="shared" si="3"/>
        <v/>
      </c>
      <c r="H144" s="41"/>
    </row>
    <row r="145" spans="2:8" x14ac:dyDescent="0.6">
      <c r="B145" s="50"/>
      <c r="C145" s="14"/>
      <c r="D145" s="22"/>
      <c r="E145" s="22"/>
      <c r="F145" s="38"/>
      <c r="G145" s="17" t="str">
        <f t="shared" si="3"/>
        <v/>
      </c>
      <c r="H145" s="41"/>
    </row>
    <row r="146" spans="2:8" x14ac:dyDescent="0.6">
      <c r="B146" s="50"/>
      <c r="C146" s="14"/>
      <c r="D146" s="22"/>
      <c r="E146" s="22"/>
      <c r="F146" s="38"/>
      <c r="G146" s="17" t="str">
        <f t="shared" ref="G146:G148" si="4">IF(D146="","",E146*F146)</f>
        <v/>
      </c>
      <c r="H146" s="41"/>
    </row>
    <row r="147" spans="2:8" x14ac:dyDescent="0.6">
      <c r="B147" s="50"/>
      <c r="C147" s="14"/>
      <c r="D147" s="22"/>
      <c r="E147" s="22"/>
      <c r="F147" s="38"/>
      <c r="G147" s="17" t="str">
        <f t="shared" si="4"/>
        <v/>
      </c>
      <c r="H147" s="41"/>
    </row>
    <row r="148" spans="2:8" x14ac:dyDescent="0.6">
      <c r="B148" s="50"/>
      <c r="C148" s="14"/>
      <c r="D148" s="22"/>
      <c r="E148" s="22"/>
      <c r="F148" s="38"/>
      <c r="G148" s="17" t="str">
        <f t="shared" si="4"/>
        <v/>
      </c>
      <c r="H148" s="41"/>
    </row>
    <row r="149" spans="2:8" s="28" customFormat="1" ht="24.95" customHeight="1" x14ac:dyDescent="0.6">
      <c r="B149" s="93" t="str">
        <f>$B$10</f>
        <v>C14.9</v>
      </c>
      <c r="C149" s="30" t="s">
        <v>173</v>
      </c>
      <c r="D149" s="31"/>
      <c r="E149" s="32"/>
      <c r="F149" s="31"/>
      <c r="G149" s="33">
        <f>SUM(G81:G148)</f>
        <v>0</v>
      </c>
      <c r="H149" s="34"/>
    </row>
  </sheetData>
  <mergeCells count="11">
    <mergeCell ref="E1:G1"/>
    <mergeCell ref="B5:F7"/>
    <mergeCell ref="G4:G7"/>
    <mergeCell ref="B4:F4"/>
    <mergeCell ref="B76:F76"/>
    <mergeCell ref="G76:G79"/>
    <mergeCell ref="B77:F79"/>
    <mergeCell ref="B73:D73"/>
    <mergeCell ref="E73:G75"/>
    <mergeCell ref="B74:D74"/>
    <mergeCell ref="B75:D75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ZNT 4198/17T Standard Quotation Document Ver. 2019-09-02&amp;R&amp;"Arial,Bold"_____________________
C&amp;P   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49"/>
  <dimension ref="B1:H76"/>
  <sheetViews>
    <sheetView view="pageBreakPreview" zoomScaleNormal="125" zoomScaleSheetLayoutView="100" zoomScalePageLayoutView="125" workbookViewId="0">
      <selection activeCell="E19" sqref="E1:E1048576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82"/>
      <c r="C3" s="82"/>
      <c r="D3" s="83"/>
      <c r="E3" s="83"/>
      <c r="F3" s="84"/>
      <c r="G3" s="102"/>
    </row>
    <row r="4" spans="2:8" ht="12.75" customHeight="1" x14ac:dyDescent="0.6">
      <c r="B4" s="376" t="s">
        <v>8</v>
      </c>
      <c r="C4" s="377"/>
      <c r="D4" s="377"/>
      <c r="E4" s="377"/>
      <c r="F4" s="377"/>
      <c r="G4" s="373" t="str">
        <f>"CHAPTER "&amp;B10</f>
        <v>CHAPTER C14.10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8" ht="12.75" customHeight="1" x14ac:dyDescent="0.6">
      <c r="B6" s="369"/>
      <c r="C6" s="370"/>
      <c r="D6" s="370"/>
      <c r="E6" s="370"/>
      <c r="F6" s="370"/>
      <c r="G6" s="374"/>
      <c r="H6" s="8"/>
    </row>
    <row r="7" spans="2:8" ht="7.5" customHeight="1" x14ac:dyDescent="0.6">
      <c r="B7" s="371"/>
      <c r="C7" s="372"/>
      <c r="D7" s="372"/>
      <c r="E7" s="372"/>
      <c r="F7" s="372"/>
      <c r="G7" s="375"/>
      <c r="H7" s="8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13"/>
      <c r="C9" s="14"/>
      <c r="D9" s="15"/>
      <c r="E9" s="15"/>
      <c r="F9" s="16"/>
      <c r="G9" s="17" t="str">
        <f t="shared" ref="G9:G40" si="0">IF(D9="","",E9*F9)</f>
        <v/>
      </c>
      <c r="H9" s="18"/>
    </row>
    <row r="10" spans="2:8" x14ac:dyDescent="0.6">
      <c r="B10" s="77" t="s">
        <v>4377</v>
      </c>
      <c r="C10" s="20" t="s">
        <v>4378</v>
      </c>
      <c r="D10" s="22"/>
      <c r="E10" s="22"/>
      <c r="F10" s="40"/>
      <c r="G10" s="17" t="str">
        <f t="shared" si="0"/>
        <v/>
      </c>
      <c r="H10" s="41"/>
    </row>
    <row r="11" spans="2:8" x14ac:dyDescent="0.6">
      <c r="B11" s="50"/>
      <c r="C11" s="14"/>
      <c r="D11" s="22"/>
      <c r="E11" s="22"/>
      <c r="F11" s="40"/>
      <c r="G11" s="17" t="str">
        <f t="shared" si="0"/>
        <v/>
      </c>
      <c r="H11" s="41"/>
    </row>
    <row r="12" spans="2:8" x14ac:dyDescent="0.6">
      <c r="B12" s="50" t="s">
        <v>4379</v>
      </c>
      <c r="C12" s="14" t="s">
        <v>4380</v>
      </c>
      <c r="D12" s="22"/>
      <c r="E12" s="22"/>
      <c r="F12" s="40"/>
      <c r="G12" s="17" t="str">
        <f t="shared" si="0"/>
        <v/>
      </c>
      <c r="H12" s="41"/>
    </row>
    <row r="13" spans="2:8" x14ac:dyDescent="0.6">
      <c r="B13" s="50"/>
      <c r="C13" s="14"/>
      <c r="D13" s="22"/>
      <c r="E13" s="22"/>
      <c r="F13" s="40"/>
      <c r="G13" s="17" t="str">
        <f t="shared" si="0"/>
        <v/>
      </c>
      <c r="H13" s="41"/>
    </row>
    <row r="14" spans="2:8" ht="26" x14ac:dyDescent="0.6">
      <c r="B14" s="50" t="s">
        <v>4381</v>
      </c>
      <c r="C14" s="14" t="s">
        <v>4382</v>
      </c>
      <c r="D14" s="22" t="s">
        <v>28</v>
      </c>
      <c r="E14" s="23"/>
      <c r="F14" s="24"/>
      <c r="G14" s="17">
        <f t="shared" si="0"/>
        <v>0</v>
      </c>
      <c r="H14" s="42"/>
    </row>
    <row r="15" spans="2:8" x14ac:dyDescent="0.6">
      <c r="B15" s="50"/>
      <c r="C15" s="14"/>
      <c r="D15" s="22"/>
      <c r="E15" s="23"/>
      <c r="F15" s="24"/>
      <c r="G15" s="17" t="str">
        <f t="shared" si="0"/>
        <v/>
      </c>
      <c r="H15" s="42"/>
    </row>
    <row r="16" spans="2:8" x14ac:dyDescent="0.6">
      <c r="B16" s="50" t="s">
        <v>4381</v>
      </c>
      <c r="C16" s="14" t="s">
        <v>4383</v>
      </c>
      <c r="D16" s="22" t="s">
        <v>28</v>
      </c>
      <c r="E16" s="23"/>
      <c r="F16" s="24"/>
      <c r="G16" s="17">
        <f t="shared" si="0"/>
        <v>0</v>
      </c>
      <c r="H16" s="42"/>
    </row>
    <row r="17" spans="2:8" x14ac:dyDescent="0.6">
      <c r="B17" s="50"/>
      <c r="C17" s="14"/>
      <c r="D17" s="22"/>
      <c r="E17" s="23"/>
      <c r="F17" s="24"/>
      <c r="G17" s="17" t="str">
        <f t="shared" si="0"/>
        <v/>
      </c>
      <c r="H17" s="42"/>
    </row>
    <row r="18" spans="2:8" x14ac:dyDescent="0.6">
      <c r="B18" s="50" t="s">
        <v>4384</v>
      </c>
      <c r="C18" s="14" t="s">
        <v>4385</v>
      </c>
      <c r="D18" s="22"/>
      <c r="E18" s="23"/>
      <c r="F18" s="40"/>
      <c r="G18" s="17" t="str">
        <f t="shared" si="0"/>
        <v/>
      </c>
      <c r="H18" s="41"/>
    </row>
    <row r="19" spans="2:8" x14ac:dyDescent="0.6">
      <c r="B19" s="50"/>
      <c r="C19" s="14"/>
      <c r="D19" s="22"/>
      <c r="E19" s="23"/>
      <c r="F19" s="43"/>
      <c r="G19" s="17" t="str">
        <f t="shared" si="0"/>
        <v/>
      </c>
      <c r="H19" s="41"/>
    </row>
    <row r="20" spans="2:8" ht="26" x14ac:dyDescent="0.6">
      <c r="B20" s="50" t="s">
        <v>4386</v>
      </c>
      <c r="C20" s="14" t="s">
        <v>4387</v>
      </c>
      <c r="D20" s="22" t="s">
        <v>28</v>
      </c>
      <c r="E20" s="23"/>
      <c r="F20" s="45"/>
      <c r="G20" s="17">
        <f t="shared" si="0"/>
        <v>0</v>
      </c>
    </row>
    <row r="21" spans="2:8" x14ac:dyDescent="0.6">
      <c r="B21" s="50"/>
      <c r="C21" s="14"/>
      <c r="D21" s="22"/>
      <c r="E21" s="23"/>
      <c r="F21" s="45"/>
      <c r="G21" s="17" t="str">
        <f t="shared" si="0"/>
        <v/>
      </c>
    </row>
    <row r="22" spans="2:8" ht="26" x14ac:dyDescent="0.6">
      <c r="B22" s="50" t="s">
        <v>4388</v>
      </c>
      <c r="C22" s="14" t="s">
        <v>4389</v>
      </c>
      <c r="D22" s="22" t="s">
        <v>28</v>
      </c>
      <c r="E22" s="23"/>
      <c r="F22" s="38"/>
      <c r="G22" s="17">
        <f t="shared" si="0"/>
        <v>0</v>
      </c>
    </row>
    <row r="23" spans="2:8" x14ac:dyDescent="0.6">
      <c r="B23" s="50"/>
      <c r="C23" s="14"/>
      <c r="D23" s="22"/>
      <c r="E23" s="23"/>
      <c r="F23" s="45"/>
      <c r="G23" s="17" t="str">
        <f t="shared" si="0"/>
        <v/>
      </c>
    </row>
    <row r="24" spans="2:8" x14ac:dyDescent="0.6">
      <c r="B24" s="50" t="s">
        <v>4390</v>
      </c>
      <c r="C24" s="14" t="s">
        <v>4391</v>
      </c>
      <c r="D24" s="22" t="s">
        <v>90</v>
      </c>
      <c r="E24" s="23"/>
      <c r="F24" s="43"/>
      <c r="G24" s="17">
        <f t="shared" si="0"/>
        <v>0</v>
      </c>
    </row>
    <row r="25" spans="2:8" x14ac:dyDescent="0.6">
      <c r="B25" s="21"/>
      <c r="C25" s="14"/>
      <c r="D25" s="22"/>
      <c r="E25" s="23"/>
      <c r="F25" s="45"/>
      <c r="G25" s="17" t="str">
        <f t="shared" si="0"/>
        <v/>
      </c>
    </row>
    <row r="26" spans="2:8" x14ac:dyDescent="0.6">
      <c r="B26" s="21"/>
      <c r="C26" s="14"/>
      <c r="D26" s="22"/>
      <c r="E26" s="23"/>
      <c r="F26" s="38"/>
      <c r="G26" s="17" t="str">
        <f t="shared" si="0"/>
        <v/>
      </c>
      <c r="H26" s="42"/>
    </row>
    <row r="27" spans="2:8" x14ac:dyDescent="0.6">
      <c r="B27" s="21"/>
      <c r="C27" s="14"/>
      <c r="D27" s="22"/>
      <c r="E27" s="26"/>
      <c r="F27" s="27"/>
      <c r="G27" s="17" t="str">
        <f t="shared" si="0"/>
        <v/>
      </c>
      <c r="H27" s="18"/>
    </row>
    <row r="28" spans="2:8" s="36" customFormat="1" x14ac:dyDescent="0.6">
      <c r="B28" s="21"/>
      <c r="C28" s="14"/>
      <c r="D28" s="15"/>
      <c r="E28" s="26"/>
      <c r="F28" s="27"/>
      <c r="G28" s="17" t="str">
        <f t="shared" si="0"/>
        <v/>
      </c>
      <c r="H28" s="18"/>
    </row>
    <row r="29" spans="2:8" x14ac:dyDescent="0.6">
      <c r="B29" s="21"/>
      <c r="C29" s="14"/>
      <c r="D29" s="22"/>
      <c r="E29" s="23"/>
      <c r="F29" s="38"/>
      <c r="G29" s="17" t="str">
        <f t="shared" si="0"/>
        <v/>
      </c>
      <c r="H29" s="42"/>
    </row>
    <row r="30" spans="2:8" x14ac:dyDescent="0.6">
      <c r="B30" s="21"/>
      <c r="C30" s="14"/>
      <c r="D30" s="22"/>
      <c r="E30" s="23"/>
      <c r="F30" s="38"/>
      <c r="G30" s="17" t="str">
        <f t="shared" si="0"/>
        <v/>
      </c>
      <c r="H30" s="42"/>
    </row>
    <row r="31" spans="2:8" x14ac:dyDescent="0.6">
      <c r="B31" s="21"/>
      <c r="C31" s="14"/>
      <c r="D31" s="22"/>
      <c r="E31" s="23"/>
      <c r="F31" s="47"/>
      <c r="G31" s="17" t="str">
        <f t="shared" si="0"/>
        <v/>
      </c>
      <c r="H31" s="41"/>
    </row>
    <row r="32" spans="2:8" x14ac:dyDescent="0.6">
      <c r="B32" s="21"/>
      <c r="C32" s="14"/>
      <c r="D32" s="22"/>
      <c r="E32" s="23"/>
      <c r="F32" s="47"/>
      <c r="G32" s="17" t="str">
        <f t="shared" si="0"/>
        <v/>
      </c>
      <c r="H32" s="41"/>
    </row>
    <row r="33" spans="2:8" x14ac:dyDescent="0.6">
      <c r="B33" s="21"/>
      <c r="C33" s="14"/>
      <c r="D33" s="22"/>
      <c r="E33" s="23"/>
      <c r="F33" s="43"/>
      <c r="G33" s="17" t="str">
        <f t="shared" si="0"/>
        <v/>
      </c>
      <c r="H33" s="41"/>
    </row>
    <row r="34" spans="2:8" x14ac:dyDescent="0.6">
      <c r="B34" s="21"/>
      <c r="C34" s="14"/>
      <c r="D34" s="22"/>
      <c r="E34" s="23"/>
      <c r="F34" s="43"/>
      <c r="G34" s="17" t="str">
        <f t="shared" si="0"/>
        <v/>
      </c>
      <c r="H34" s="41"/>
    </row>
    <row r="35" spans="2:8" x14ac:dyDescent="0.6">
      <c r="B35" s="21"/>
      <c r="C35" s="14"/>
      <c r="D35" s="22"/>
      <c r="E35" s="22"/>
      <c r="F35" s="40"/>
      <c r="G35" s="17" t="str">
        <f t="shared" si="0"/>
        <v/>
      </c>
      <c r="H35" s="41"/>
    </row>
    <row r="36" spans="2:8" x14ac:dyDescent="0.6">
      <c r="B36" s="13"/>
      <c r="C36" s="14"/>
      <c r="D36" s="22"/>
      <c r="E36" s="22"/>
      <c r="F36" s="40"/>
      <c r="G36" s="17" t="str">
        <f t="shared" si="0"/>
        <v/>
      </c>
      <c r="H36" s="41"/>
    </row>
    <row r="37" spans="2:8" x14ac:dyDescent="0.6">
      <c r="B37" s="21"/>
      <c r="C37" s="14"/>
      <c r="D37" s="22"/>
      <c r="E37" s="22"/>
      <c r="F37" s="38"/>
      <c r="G37" s="17" t="str">
        <f t="shared" si="0"/>
        <v/>
      </c>
      <c r="H37" s="41"/>
    </row>
    <row r="38" spans="2:8" x14ac:dyDescent="0.6">
      <c r="B38" s="21"/>
      <c r="C38" s="14"/>
      <c r="D38" s="22"/>
      <c r="E38" s="22"/>
      <c r="F38" s="38"/>
      <c r="G38" s="17" t="str">
        <f t="shared" si="0"/>
        <v/>
      </c>
      <c r="H38" s="41"/>
    </row>
    <row r="39" spans="2:8" x14ac:dyDescent="0.6">
      <c r="B39" s="21"/>
      <c r="C39" s="14"/>
      <c r="D39" s="22"/>
      <c r="E39" s="22"/>
      <c r="F39" s="38"/>
      <c r="G39" s="17" t="str">
        <f t="shared" si="0"/>
        <v/>
      </c>
      <c r="H39" s="41"/>
    </row>
    <row r="40" spans="2:8" x14ac:dyDescent="0.6">
      <c r="B40" s="21"/>
      <c r="C40" s="14"/>
      <c r="D40" s="22"/>
      <c r="E40" s="22"/>
      <c r="F40" s="38"/>
      <c r="G40" s="17" t="str">
        <f t="shared" si="0"/>
        <v/>
      </c>
      <c r="H40" s="41"/>
    </row>
    <row r="41" spans="2:8" x14ac:dyDescent="0.6">
      <c r="B41" s="21"/>
      <c r="C41" s="14"/>
      <c r="D41" s="22"/>
      <c r="E41" s="22"/>
      <c r="F41" s="38"/>
      <c r="G41" s="17" t="str">
        <f t="shared" ref="G41:G72" si="1">IF(D41="","",E41*F41)</f>
        <v/>
      </c>
      <c r="H41" s="41"/>
    </row>
    <row r="42" spans="2:8" x14ac:dyDescent="0.6">
      <c r="B42" s="13"/>
      <c r="C42" s="14"/>
      <c r="D42" s="22"/>
      <c r="E42" s="22"/>
      <c r="F42" s="38"/>
      <c r="G42" s="17" t="str">
        <f t="shared" si="1"/>
        <v/>
      </c>
      <c r="H42" s="41"/>
    </row>
    <row r="43" spans="2:8" x14ac:dyDescent="0.6">
      <c r="B43" s="13"/>
      <c r="C43" s="14"/>
      <c r="D43" s="22"/>
      <c r="E43" s="22"/>
      <c r="F43" s="38"/>
      <c r="G43" s="17" t="str">
        <f t="shared" si="1"/>
        <v/>
      </c>
      <c r="H43" s="41"/>
    </row>
    <row r="44" spans="2:8" x14ac:dyDescent="0.6">
      <c r="B44" s="13"/>
      <c r="C44" s="14"/>
      <c r="D44" s="22"/>
      <c r="E44" s="22"/>
      <c r="F44" s="38"/>
      <c r="G44" s="17" t="str">
        <f t="shared" si="1"/>
        <v/>
      </c>
      <c r="H44" s="41"/>
    </row>
    <row r="45" spans="2:8" x14ac:dyDescent="0.6">
      <c r="B45" s="13"/>
      <c r="C45" s="14"/>
      <c r="D45" s="22"/>
      <c r="E45" s="22"/>
      <c r="F45" s="48"/>
      <c r="G45" s="17" t="str">
        <f t="shared" si="1"/>
        <v/>
      </c>
      <c r="H45" s="41"/>
    </row>
    <row r="46" spans="2:8" x14ac:dyDescent="0.6">
      <c r="B46" s="13"/>
      <c r="C46" s="14"/>
      <c r="D46" s="22"/>
      <c r="E46" s="22"/>
      <c r="F46" s="48"/>
      <c r="G46" s="17" t="str">
        <f t="shared" si="1"/>
        <v/>
      </c>
      <c r="H46" s="41"/>
    </row>
    <row r="47" spans="2:8" x14ac:dyDescent="0.6">
      <c r="B47" s="21"/>
      <c r="C47" s="14"/>
      <c r="D47" s="22"/>
      <c r="E47" s="22"/>
      <c r="F47" s="38"/>
      <c r="G47" s="17" t="str">
        <f t="shared" si="1"/>
        <v/>
      </c>
      <c r="H47" s="41"/>
    </row>
    <row r="48" spans="2:8" x14ac:dyDescent="0.6">
      <c r="B48" s="13"/>
      <c r="C48" s="14"/>
      <c r="D48" s="22"/>
      <c r="E48" s="22"/>
      <c r="F48" s="38"/>
      <c r="G48" s="17" t="str">
        <f t="shared" si="1"/>
        <v/>
      </c>
      <c r="H48" s="41"/>
    </row>
    <row r="49" spans="2:8" x14ac:dyDescent="0.6">
      <c r="B49" s="13"/>
      <c r="C49" s="14"/>
      <c r="D49" s="22"/>
      <c r="E49" s="22"/>
      <c r="F49" s="38"/>
      <c r="G49" s="17" t="str">
        <f t="shared" si="1"/>
        <v/>
      </c>
      <c r="H49" s="41"/>
    </row>
    <row r="50" spans="2:8" x14ac:dyDescent="0.6">
      <c r="B50" s="13"/>
      <c r="C50" s="14"/>
      <c r="D50" s="22"/>
      <c r="E50" s="22"/>
      <c r="F50" s="38"/>
      <c r="G50" s="17" t="str">
        <f t="shared" si="1"/>
        <v/>
      </c>
      <c r="H50" s="41"/>
    </row>
    <row r="51" spans="2:8" x14ac:dyDescent="0.6">
      <c r="B51" s="13"/>
      <c r="C51" s="14"/>
      <c r="D51" s="22"/>
      <c r="E51" s="22"/>
      <c r="F51" s="38"/>
      <c r="G51" s="17" t="str">
        <f t="shared" si="1"/>
        <v/>
      </c>
      <c r="H51" s="41"/>
    </row>
    <row r="52" spans="2:8" x14ac:dyDescent="0.6">
      <c r="B52" s="13"/>
      <c r="C52" s="14"/>
      <c r="D52" s="22"/>
      <c r="E52" s="22"/>
      <c r="F52" s="38"/>
      <c r="G52" s="17" t="str">
        <f t="shared" si="1"/>
        <v/>
      </c>
      <c r="H52" s="41"/>
    </row>
    <row r="53" spans="2:8" x14ac:dyDescent="0.6">
      <c r="B53" s="13"/>
      <c r="C53" s="14"/>
      <c r="D53" s="37"/>
      <c r="E53" s="37"/>
      <c r="F53" s="38"/>
      <c r="G53" s="17" t="str">
        <f t="shared" si="1"/>
        <v/>
      </c>
    </row>
    <row r="54" spans="2:8" x14ac:dyDescent="0.6">
      <c r="B54" s="13"/>
      <c r="C54" s="14"/>
      <c r="D54" s="22"/>
      <c r="E54" s="22"/>
      <c r="F54" s="38"/>
      <c r="G54" s="17" t="str">
        <f t="shared" si="1"/>
        <v/>
      </c>
      <c r="H54" s="41"/>
    </row>
    <row r="55" spans="2:8" x14ac:dyDescent="0.6">
      <c r="B55" s="21"/>
      <c r="C55" s="14"/>
      <c r="D55" s="37"/>
      <c r="E55" s="37"/>
      <c r="F55" s="38"/>
      <c r="G55" s="17" t="str">
        <f t="shared" si="1"/>
        <v/>
      </c>
      <c r="H55" s="49"/>
    </row>
    <row r="56" spans="2:8" x14ac:dyDescent="0.6">
      <c r="B56" s="13"/>
      <c r="C56" s="14"/>
      <c r="D56" s="37"/>
      <c r="E56" s="37"/>
      <c r="F56" s="38"/>
      <c r="G56" s="17" t="str">
        <f t="shared" si="1"/>
        <v/>
      </c>
    </row>
    <row r="57" spans="2:8" x14ac:dyDescent="0.6">
      <c r="B57" s="13"/>
      <c r="C57" s="14"/>
      <c r="D57" s="22"/>
      <c r="E57" s="22"/>
      <c r="F57" s="38"/>
      <c r="G57" s="17" t="str">
        <f t="shared" si="1"/>
        <v/>
      </c>
      <c r="H57" s="41"/>
    </row>
    <row r="58" spans="2:8" x14ac:dyDescent="0.6">
      <c r="B58" s="13"/>
      <c r="C58" s="14"/>
      <c r="D58" s="22"/>
      <c r="E58" s="22"/>
      <c r="F58" s="38"/>
      <c r="G58" s="17" t="str">
        <f t="shared" si="1"/>
        <v/>
      </c>
      <c r="H58" s="41"/>
    </row>
    <row r="59" spans="2:8" x14ac:dyDescent="0.6">
      <c r="B59" s="13"/>
      <c r="C59" s="14"/>
      <c r="D59" s="22"/>
      <c r="E59" s="22"/>
      <c r="F59" s="38"/>
      <c r="G59" s="17" t="str">
        <f t="shared" si="1"/>
        <v/>
      </c>
      <c r="H59" s="41"/>
    </row>
    <row r="60" spans="2:8" x14ac:dyDescent="0.6">
      <c r="B60" s="13"/>
      <c r="C60" s="14"/>
      <c r="D60" s="22"/>
      <c r="E60" s="22"/>
      <c r="F60" s="38"/>
      <c r="G60" s="17" t="str">
        <f t="shared" si="1"/>
        <v/>
      </c>
      <c r="H60" s="41"/>
    </row>
    <row r="61" spans="2:8" x14ac:dyDescent="0.6">
      <c r="B61" s="21"/>
      <c r="C61" s="14"/>
      <c r="D61" s="22"/>
      <c r="E61" s="22"/>
      <c r="F61" s="38"/>
      <c r="G61" s="17" t="str">
        <f t="shared" si="1"/>
        <v/>
      </c>
      <c r="H61" s="41"/>
    </row>
    <row r="62" spans="2:8" x14ac:dyDescent="0.6">
      <c r="B62" s="13"/>
      <c r="C62" s="14"/>
      <c r="D62" s="22"/>
      <c r="E62" s="22"/>
      <c r="F62" s="38"/>
      <c r="G62" s="17" t="str">
        <f t="shared" si="1"/>
        <v/>
      </c>
      <c r="H62" s="41"/>
    </row>
    <row r="63" spans="2:8" x14ac:dyDescent="0.6">
      <c r="B63" s="13"/>
      <c r="C63" s="14"/>
      <c r="D63" s="22"/>
      <c r="E63" s="22"/>
      <c r="F63" s="38"/>
      <c r="G63" s="17" t="str">
        <f t="shared" si="1"/>
        <v/>
      </c>
      <c r="H63" s="41"/>
    </row>
    <row r="64" spans="2:8" x14ac:dyDescent="0.6">
      <c r="B64" s="13"/>
      <c r="C64" s="14"/>
      <c r="D64" s="22"/>
      <c r="E64" s="22"/>
      <c r="F64" s="38"/>
      <c r="G64" s="17" t="str">
        <f t="shared" si="1"/>
        <v/>
      </c>
      <c r="H64" s="41"/>
    </row>
    <row r="65" spans="2:8" x14ac:dyDescent="0.6">
      <c r="B65" s="21"/>
      <c r="C65" s="14"/>
      <c r="D65" s="22"/>
      <c r="E65" s="22"/>
      <c r="F65" s="38"/>
      <c r="G65" s="17" t="str">
        <f t="shared" si="1"/>
        <v/>
      </c>
      <c r="H65" s="41"/>
    </row>
    <row r="66" spans="2:8" x14ac:dyDescent="0.6">
      <c r="B66" s="13"/>
      <c r="C66" s="14"/>
      <c r="D66" s="22"/>
      <c r="E66" s="22"/>
      <c r="F66" s="38"/>
      <c r="G66" s="17" t="str">
        <f t="shared" si="1"/>
        <v/>
      </c>
      <c r="H66" s="41"/>
    </row>
    <row r="67" spans="2:8" x14ac:dyDescent="0.6">
      <c r="B67" s="21"/>
      <c r="C67" s="14"/>
      <c r="D67" s="22"/>
      <c r="E67" s="22"/>
      <c r="F67" s="38"/>
      <c r="G67" s="17" t="str">
        <f t="shared" si="1"/>
        <v/>
      </c>
      <c r="H67" s="41"/>
    </row>
    <row r="68" spans="2:8" x14ac:dyDescent="0.6">
      <c r="B68" s="13"/>
      <c r="C68" s="14"/>
      <c r="D68" s="22"/>
      <c r="E68" s="22"/>
      <c r="F68" s="38"/>
      <c r="G68" s="17" t="str">
        <f t="shared" si="1"/>
        <v/>
      </c>
      <c r="H68" s="41"/>
    </row>
    <row r="69" spans="2:8" x14ac:dyDescent="0.6">
      <c r="B69" s="13"/>
      <c r="C69" s="14"/>
      <c r="D69" s="22"/>
      <c r="E69" s="22"/>
      <c r="F69" s="38"/>
      <c r="G69" s="17" t="str">
        <f t="shared" si="1"/>
        <v/>
      </c>
      <c r="H69" s="41"/>
    </row>
    <row r="70" spans="2:8" x14ac:dyDescent="0.6">
      <c r="B70" s="13"/>
      <c r="C70" s="14"/>
      <c r="D70" s="22"/>
      <c r="E70" s="22"/>
      <c r="F70" s="38"/>
      <c r="G70" s="17" t="str">
        <f t="shared" si="1"/>
        <v/>
      </c>
      <c r="H70" s="41"/>
    </row>
    <row r="71" spans="2:8" x14ac:dyDescent="0.6">
      <c r="B71" s="13"/>
      <c r="C71" s="14"/>
      <c r="D71" s="22"/>
      <c r="E71" s="22"/>
      <c r="F71" s="38"/>
      <c r="G71" s="17" t="str">
        <f t="shared" si="1"/>
        <v/>
      </c>
      <c r="H71" s="41"/>
    </row>
    <row r="72" spans="2:8" x14ac:dyDescent="0.6">
      <c r="B72" s="13"/>
      <c r="C72" s="14"/>
      <c r="D72" s="22"/>
      <c r="E72" s="22"/>
      <c r="F72" s="38"/>
      <c r="G72" s="17" t="str">
        <f t="shared" si="1"/>
        <v/>
      </c>
      <c r="H72" s="41"/>
    </row>
    <row r="73" spans="2:8" x14ac:dyDescent="0.6">
      <c r="B73" s="21"/>
      <c r="C73" s="14"/>
      <c r="D73" s="22"/>
      <c r="E73" s="22"/>
      <c r="F73" s="38"/>
      <c r="G73" s="17" t="str">
        <f t="shared" ref="G73:G75" si="2">IF(D73="","",E73*F73)</f>
        <v/>
      </c>
      <c r="H73" s="41"/>
    </row>
    <row r="74" spans="2:8" x14ac:dyDescent="0.6">
      <c r="B74" s="13"/>
      <c r="C74" s="14"/>
      <c r="D74" s="22"/>
      <c r="E74" s="22"/>
      <c r="F74" s="38"/>
      <c r="G74" s="17" t="str">
        <f t="shared" si="2"/>
        <v/>
      </c>
      <c r="H74" s="41"/>
    </row>
    <row r="75" spans="2:8" x14ac:dyDescent="0.6">
      <c r="B75" s="13"/>
      <c r="C75" s="14"/>
      <c r="D75" s="22"/>
      <c r="E75" s="22"/>
      <c r="F75" s="38"/>
      <c r="G75" s="17" t="str">
        <f t="shared" si="2"/>
        <v/>
      </c>
      <c r="H75" s="41"/>
    </row>
    <row r="76" spans="2:8" s="28" customFormat="1" ht="24.95" customHeight="1" x14ac:dyDescent="0.6">
      <c r="B76" s="93" t="str">
        <f>$B$10</f>
        <v>C14.10</v>
      </c>
      <c r="C76" s="30" t="s">
        <v>173</v>
      </c>
      <c r="D76" s="31"/>
      <c r="E76" s="32"/>
      <c r="F76" s="31"/>
      <c r="G76" s="33">
        <f>SUM(G9:G75)</f>
        <v>0</v>
      </c>
      <c r="H76" s="34"/>
    </row>
  </sheetData>
  <mergeCells count="4">
    <mergeCell ref="E1:G1"/>
    <mergeCell ref="B5:F7"/>
    <mergeCell ref="G4:G7"/>
    <mergeCell ref="B4:F4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ZNT 4198/17T Standard Quotation Document Ver. 2019-09-02&amp;R&amp;"Arial,Bold"_____________________
C&amp;P   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50"/>
  <dimension ref="B1:H77"/>
  <sheetViews>
    <sheetView view="pageBreakPreview" zoomScaleNormal="125" zoomScaleSheetLayoutView="100" zoomScalePageLayoutView="125" workbookViewId="0">
      <selection activeCell="E19" sqref="E1:E1048576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82"/>
      <c r="C3" s="82"/>
      <c r="D3" s="83"/>
      <c r="E3" s="83"/>
      <c r="F3" s="84"/>
      <c r="G3" s="102"/>
    </row>
    <row r="4" spans="2:8" x14ac:dyDescent="0.6">
      <c r="B4" s="376" t="s">
        <v>8</v>
      </c>
      <c r="C4" s="377"/>
      <c r="D4" s="377"/>
      <c r="E4" s="377"/>
      <c r="F4" s="377"/>
      <c r="G4" s="373" t="str">
        <f>"CHAPTER "&amp;B10</f>
        <v>CHAPTER C14.11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8" ht="12.75" customHeight="1" x14ac:dyDescent="0.6">
      <c r="B6" s="369"/>
      <c r="C6" s="370"/>
      <c r="D6" s="370"/>
      <c r="E6" s="370"/>
      <c r="F6" s="370"/>
      <c r="G6" s="374"/>
      <c r="H6" s="8"/>
    </row>
    <row r="7" spans="2:8" ht="7.5" customHeight="1" x14ac:dyDescent="0.6">
      <c r="B7" s="371"/>
      <c r="C7" s="372"/>
      <c r="D7" s="372"/>
      <c r="E7" s="372"/>
      <c r="F7" s="372"/>
      <c r="G7" s="375"/>
      <c r="H7" s="8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50"/>
      <c r="C9" s="14"/>
      <c r="D9" s="15"/>
      <c r="E9" s="15"/>
      <c r="F9" s="16"/>
      <c r="G9" s="17" t="str">
        <f t="shared" ref="G9:G14" si="0">IF(D9="","",E9*F9)</f>
        <v/>
      </c>
      <c r="H9" s="18"/>
    </row>
    <row r="10" spans="2:8" x14ac:dyDescent="0.6">
      <c r="B10" s="77" t="s">
        <v>4392</v>
      </c>
      <c r="C10" s="20" t="s">
        <v>4393</v>
      </c>
      <c r="D10" s="22"/>
      <c r="E10" s="22"/>
      <c r="F10" s="40"/>
      <c r="G10" s="25" t="str">
        <f t="shared" si="0"/>
        <v/>
      </c>
      <c r="H10" s="41"/>
    </row>
    <row r="11" spans="2:8" x14ac:dyDescent="0.6">
      <c r="B11" s="50"/>
      <c r="C11" s="14"/>
      <c r="D11" s="22"/>
      <c r="E11" s="22"/>
      <c r="F11" s="40"/>
      <c r="G11" s="25" t="str">
        <f t="shared" si="0"/>
        <v/>
      </c>
      <c r="H11" s="41"/>
    </row>
    <row r="12" spans="2:8" x14ac:dyDescent="0.6">
      <c r="B12" s="50" t="s">
        <v>4394</v>
      </c>
      <c r="C12" s="14" t="s">
        <v>4395</v>
      </c>
      <c r="D12" s="22" t="s">
        <v>90</v>
      </c>
      <c r="E12" s="22"/>
      <c r="F12" s="40"/>
      <c r="G12" s="25">
        <f t="shared" si="0"/>
        <v>0</v>
      </c>
      <c r="H12" s="41"/>
    </row>
    <row r="13" spans="2:8" x14ac:dyDescent="0.6">
      <c r="B13" s="50"/>
      <c r="C13" s="14"/>
      <c r="D13" s="22"/>
      <c r="E13" s="22"/>
      <c r="F13" s="40"/>
      <c r="G13" s="25" t="str">
        <f t="shared" si="0"/>
        <v/>
      </c>
      <c r="H13" s="41"/>
    </row>
    <row r="14" spans="2:8" ht="26" x14ac:dyDescent="0.6">
      <c r="B14" s="50" t="s">
        <v>4396</v>
      </c>
      <c r="C14" s="14" t="s">
        <v>4397</v>
      </c>
      <c r="D14" s="22" t="s">
        <v>90</v>
      </c>
      <c r="E14" s="23"/>
      <c r="F14" s="24"/>
      <c r="G14" s="25">
        <f t="shared" si="0"/>
        <v>0</v>
      </c>
      <c r="H14" s="42"/>
    </row>
    <row r="15" spans="2:8" x14ac:dyDescent="0.6">
      <c r="B15" s="77"/>
      <c r="C15" s="14"/>
      <c r="D15" s="22"/>
      <c r="E15" s="23"/>
      <c r="F15" s="24"/>
      <c r="G15" s="25"/>
      <c r="H15" s="42"/>
    </row>
    <row r="16" spans="2:8" x14ac:dyDescent="0.6">
      <c r="B16" s="50"/>
      <c r="C16" s="14"/>
      <c r="D16" s="22"/>
      <c r="E16" s="23"/>
      <c r="F16" s="24"/>
      <c r="G16" s="25"/>
      <c r="H16" s="42"/>
    </row>
    <row r="17" spans="2:8" x14ac:dyDescent="0.6">
      <c r="B17" s="77"/>
      <c r="C17" s="14"/>
      <c r="D17" s="22"/>
      <c r="E17" s="23"/>
      <c r="F17" s="24"/>
      <c r="G17" s="25"/>
      <c r="H17" s="42"/>
    </row>
    <row r="18" spans="2:8" x14ac:dyDescent="0.6">
      <c r="B18" s="50"/>
      <c r="C18" s="14"/>
      <c r="D18" s="22"/>
      <c r="E18" s="23"/>
      <c r="F18" s="40"/>
      <c r="G18" s="25"/>
      <c r="H18" s="41"/>
    </row>
    <row r="19" spans="2:8" x14ac:dyDescent="0.6">
      <c r="B19" s="50"/>
      <c r="C19" s="14"/>
      <c r="D19" s="22"/>
      <c r="E19" s="23"/>
      <c r="F19" s="43"/>
      <c r="G19" s="25"/>
      <c r="H19" s="41"/>
    </row>
    <row r="20" spans="2:8" x14ac:dyDescent="0.6">
      <c r="B20" s="50"/>
      <c r="C20" s="14"/>
      <c r="D20" s="22"/>
      <c r="E20" s="23"/>
      <c r="F20" s="45"/>
      <c r="G20" s="25"/>
    </row>
    <row r="21" spans="2:8" x14ac:dyDescent="0.6">
      <c r="B21" s="50"/>
      <c r="C21" s="14"/>
      <c r="D21" s="22"/>
      <c r="E21" s="23"/>
      <c r="F21" s="45"/>
      <c r="G21" s="25"/>
    </row>
    <row r="22" spans="2:8" x14ac:dyDescent="0.6">
      <c r="B22" s="50"/>
      <c r="C22" s="14"/>
      <c r="D22" s="22"/>
      <c r="E22" s="23"/>
      <c r="F22" s="38"/>
      <c r="G22" s="25"/>
    </row>
    <row r="23" spans="2:8" x14ac:dyDescent="0.6">
      <c r="B23" s="50"/>
      <c r="C23" s="14"/>
      <c r="D23" s="22"/>
      <c r="E23" s="23"/>
      <c r="F23" s="45"/>
      <c r="G23" s="25"/>
    </row>
    <row r="24" spans="2:8" x14ac:dyDescent="0.6">
      <c r="B24" s="50"/>
      <c r="C24" s="14"/>
      <c r="D24" s="22"/>
      <c r="E24" s="23"/>
      <c r="F24" s="43"/>
      <c r="G24" s="25"/>
    </row>
    <row r="25" spans="2:8" x14ac:dyDescent="0.6">
      <c r="B25" s="50"/>
      <c r="C25" s="14"/>
      <c r="D25" s="22"/>
      <c r="E25" s="23"/>
      <c r="F25" s="45"/>
      <c r="G25" s="25"/>
    </row>
    <row r="26" spans="2:8" x14ac:dyDescent="0.6">
      <c r="B26" s="50"/>
      <c r="C26" s="14"/>
      <c r="D26" s="22"/>
      <c r="E26" s="23"/>
      <c r="F26" s="38"/>
      <c r="G26" s="25"/>
      <c r="H26" s="42"/>
    </row>
    <row r="27" spans="2:8" x14ac:dyDescent="0.6">
      <c r="B27" s="50"/>
      <c r="C27" s="14"/>
      <c r="D27" s="22"/>
      <c r="E27" s="26"/>
      <c r="F27" s="27"/>
      <c r="G27" s="25"/>
      <c r="H27" s="18"/>
    </row>
    <row r="28" spans="2:8" s="36" customFormat="1" x14ac:dyDescent="0.6">
      <c r="B28" s="50"/>
      <c r="C28" s="14"/>
      <c r="D28" s="15"/>
      <c r="E28" s="26"/>
      <c r="F28" s="27"/>
      <c r="G28" s="17"/>
      <c r="H28" s="18"/>
    </row>
    <row r="29" spans="2:8" x14ac:dyDescent="0.6">
      <c r="B29" s="50"/>
      <c r="C29" s="14"/>
      <c r="D29" s="22"/>
      <c r="E29" s="23"/>
      <c r="F29" s="38"/>
      <c r="G29" s="25"/>
      <c r="H29" s="42"/>
    </row>
    <row r="30" spans="2:8" x14ac:dyDescent="0.6">
      <c r="B30" s="50"/>
      <c r="C30" s="14"/>
      <c r="D30" s="22"/>
      <c r="E30" s="23"/>
      <c r="F30" s="38"/>
      <c r="G30" s="25"/>
      <c r="H30" s="42"/>
    </row>
    <row r="31" spans="2:8" x14ac:dyDescent="0.6">
      <c r="B31" s="50"/>
      <c r="C31" s="14"/>
      <c r="D31" s="22"/>
      <c r="E31" s="23"/>
      <c r="F31" s="47"/>
      <c r="G31" s="25"/>
      <c r="H31" s="41"/>
    </row>
    <row r="32" spans="2:8" x14ac:dyDescent="0.6">
      <c r="B32" s="50"/>
      <c r="C32" s="14"/>
      <c r="D32" s="22"/>
      <c r="E32" s="23"/>
      <c r="F32" s="47"/>
      <c r="G32" s="25"/>
      <c r="H32" s="41"/>
    </row>
    <row r="33" spans="2:8" x14ac:dyDescent="0.6">
      <c r="B33" s="50"/>
      <c r="C33" s="14"/>
      <c r="D33" s="22"/>
      <c r="E33" s="23"/>
      <c r="F33" s="43"/>
      <c r="G33" s="25"/>
      <c r="H33" s="41"/>
    </row>
    <row r="34" spans="2:8" x14ac:dyDescent="0.6">
      <c r="B34" s="50"/>
      <c r="C34" s="14"/>
      <c r="D34" s="22"/>
      <c r="E34" s="23"/>
      <c r="F34" s="43"/>
      <c r="G34" s="25"/>
      <c r="H34" s="41"/>
    </row>
    <row r="35" spans="2:8" x14ac:dyDescent="0.6">
      <c r="B35" s="50"/>
      <c r="C35" s="14"/>
      <c r="D35" s="22"/>
      <c r="E35" s="22"/>
      <c r="F35" s="40"/>
      <c r="G35" s="25"/>
      <c r="H35" s="41"/>
    </row>
    <row r="36" spans="2:8" x14ac:dyDescent="0.6">
      <c r="B36" s="50"/>
      <c r="C36" s="14"/>
      <c r="D36" s="22"/>
      <c r="E36" s="22"/>
      <c r="F36" s="40"/>
      <c r="G36" s="25"/>
      <c r="H36" s="41"/>
    </row>
    <row r="37" spans="2:8" x14ac:dyDescent="0.6">
      <c r="B37" s="50"/>
      <c r="C37" s="14"/>
      <c r="D37" s="22"/>
      <c r="E37" s="22"/>
      <c r="F37" s="38"/>
      <c r="G37" s="25"/>
      <c r="H37" s="41"/>
    </row>
    <row r="38" spans="2:8" x14ac:dyDescent="0.6">
      <c r="B38" s="50"/>
      <c r="C38" s="14"/>
      <c r="D38" s="22"/>
      <c r="E38" s="22"/>
      <c r="F38" s="38"/>
      <c r="G38" s="25"/>
      <c r="H38" s="41"/>
    </row>
    <row r="39" spans="2:8" x14ac:dyDescent="0.6">
      <c r="B39" s="50"/>
      <c r="C39" s="14"/>
      <c r="D39" s="22"/>
      <c r="E39" s="22"/>
      <c r="F39" s="38"/>
      <c r="G39" s="25"/>
      <c r="H39" s="41"/>
    </row>
    <row r="40" spans="2:8" x14ac:dyDescent="0.6">
      <c r="B40" s="50"/>
      <c r="C40" s="14"/>
      <c r="D40" s="22"/>
      <c r="E40" s="22"/>
      <c r="F40" s="38"/>
      <c r="G40" s="25"/>
      <c r="H40" s="41"/>
    </row>
    <row r="41" spans="2:8" x14ac:dyDescent="0.6">
      <c r="B41" s="50"/>
      <c r="C41" s="14"/>
      <c r="D41" s="22"/>
      <c r="E41" s="22"/>
      <c r="F41" s="38"/>
      <c r="G41" s="25"/>
      <c r="H41" s="41"/>
    </row>
    <row r="42" spans="2:8" x14ac:dyDescent="0.6">
      <c r="B42" s="50"/>
      <c r="C42" s="14"/>
      <c r="D42" s="22"/>
      <c r="E42" s="22"/>
      <c r="F42" s="38"/>
      <c r="G42" s="25"/>
      <c r="H42" s="41"/>
    </row>
    <row r="43" spans="2:8" x14ac:dyDescent="0.6">
      <c r="B43" s="50"/>
      <c r="C43" s="14"/>
      <c r="D43" s="22"/>
      <c r="E43" s="22"/>
      <c r="F43" s="38"/>
      <c r="G43" s="25"/>
      <c r="H43" s="41"/>
    </row>
    <row r="44" spans="2:8" x14ac:dyDescent="0.6">
      <c r="B44" s="50"/>
      <c r="C44" s="14"/>
      <c r="D44" s="22"/>
      <c r="E44" s="22"/>
      <c r="F44" s="38"/>
      <c r="G44" s="25"/>
      <c r="H44" s="41"/>
    </row>
    <row r="45" spans="2:8" x14ac:dyDescent="0.6">
      <c r="B45" s="50"/>
      <c r="C45" s="14"/>
      <c r="D45" s="22"/>
      <c r="E45" s="22"/>
      <c r="F45" s="48"/>
      <c r="G45" s="25"/>
      <c r="H45" s="41"/>
    </row>
    <row r="46" spans="2:8" x14ac:dyDescent="0.6">
      <c r="B46" s="50"/>
      <c r="C46" s="14"/>
      <c r="D46" s="22"/>
      <c r="E46" s="22"/>
      <c r="F46" s="48"/>
      <c r="G46" s="25"/>
      <c r="H46" s="41"/>
    </row>
    <row r="47" spans="2:8" x14ac:dyDescent="0.6">
      <c r="B47" s="50"/>
      <c r="C47" s="14"/>
      <c r="D47" s="22"/>
      <c r="E47" s="22"/>
      <c r="F47" s="38"/>
      <c r="G47" s="25"/>
      <c r="H47" s="41"/>
    </row>
    <row r="48" spans="2:8" x14ac:dyDescent="0.6">
      <c r="B48" s="50"/>
      <c r="C48" s="14"/>
      <c r="D48" s="22"/>
      <c r="E48" s="22"/>
      <c r="F48" s="38"/>
      <c r="G48" s="25"/>
      <c r="H48" s="41"/>
    </row>
    <row r="49" spans="2:8" x14ac:dyDescent="0.6">
      <c r="B49" s="50"/>
      <c r="C49" s="14"/>
      <c r="D49" s="22"/>
      <c r="E49" s="22"/>
      <c r="F49" s="38"/>
      <c r="G49" s="25"/>
      <c r="H49" s="41"/>
    </row>
    <row r="50" spans="2:8" x14ac:dyDescent="0.6">
      <c r="B50" s="50"/>
      <c r="C50" s="14"/>
      <c r="D50" s="22"/>
      <c r="E50" s="22"/>
      <c r="F50" s="38"/>
      <c r="G50" s="25"/>
      <c r="H50" s="41"/>
    </row>
    <row r="51" spans="2:8" x14ac:dyDescent="0.6">
      <c r="B51" s="50"/>
      <c r="C51" s="14"/>
      <c r="D51" s="22"/>
      <c r="E51" s="22"/>
      <c r="F51" s="38"/>
      <c r="G51" s="25"/>
      <c r="H51" s="41"/>
    </row>
    <row r="52" spans="2:8" x14ac:dyDescent="0.6">
      <c r="B52" s="50"/>
      <c r="C52" s="14"/>
      <c r="D52" s="22"/>
      <c r="E52" s="22"/>
      <c r="F52" s="38"/>
      <c r="G52" s="25"/>
      <c r="H52" s="41"/>
    </row>
    <row r="53" spans="2:8" x14ac:dyDescent="0.6">
      <c r="B53" s="50"/>
      <c r="C53" s="14"/>
      <c r="D53" s="37"/>
      <c r="E53" s="37"/>
      <c r="F53" s="38"/>
      <c r="G53" s="25"/>
    </row>
    <row r="54" spans="2:8" x14ac:dyDescent="0.6">
      <c r="B54" s="50"/>
      <c r="C54" s="14"/>
      <c r="D54" s="22"/>
      <c r="E54" s="22"/>
      <c r="F54" s="38"/>
      <c r="G54" s="25"/>
      <c r="H54" s="41"/>
    </row>
    <row r="55" spans="2:8" x14ac:dyDescent="0.6">
      <c r="B55" s="50"/>
      <c r="C55" s="14"/>
      <c r="D55" s="37"/>
      <c r="E55" s="37"/>
      <c r="F55" s="38"/>
      <c r="G55" s="25"/>
      <c r="H55" s="49"/>
    </row>
    <row r="56" spans="2:8" x14ac:dyDescent="0.6">
      <c r="B56" s="50"/>
      <c r="C56" s="14"/>
      <c r="D56" s="37"/>
      <c r="E56" s="37"/>
      <c r="F56" s="38"/>
      <c r="G56" s="25"/>
    </row>
    <row r="57" spans="2:8" x14ac:dyDescent="0.6">
      <c r="B57" s="50"/>
      <c r="C57" s="14"/>
      <c r="D57" s="22"/>
      <c r="E57" s="22"/>
      <c r="F57" s="38"/>
      <c r="G57" s="25"/>
      <c r="H57" s="41"/>
    </row>
    <row r="58" spans="2:8" x14ac:dyDescent="0.6">
      <c r="B58" s="50"/>
      <c r="C58" s="14"/>
      <c r="D58" s="22"/>
      <c r="E58" s="22"/>
      <c r="F58" s="38"/>
      <c r="G58" s="25"/>
      <c r="H58" s="41"/>
    </row>
    <row r="59" spans="2:8" x14ac:dyDescent="0.6">
      <c r="B59" s="50"/>
      <c r="C59" s="14"/>
      <c r="D59" s="22"/>
      <c r="E59" s="22"/>
      <c r="F59" s="38"/>
      <c r="G59" s="25"/>
      <c r="H59" s="41"/>
    </row>
    <row r="60" spans="2:8" x14ac:dyDescent="0.6">
      <c r="B60" s="50"/>
      <c r="C60" s="14"/>
      <c r="D60" s="22"/>
      <c r="E60" s="22"/>
      <c r="F60" s="38"/>
      <c r="G60" s="25"/>
      <c r="H60" s="41"/>
    </row>
    <row r="61" spans="2:8" x14ac:dyDescent="0.6">
      <c r="B61" s="50"/>
      <c r="C61" s="14"/>
      <c r="D61" s="22"/>
      <c r="E61" s="22"/>
      <c r="F61" s="38"/>
      <c r="G61" s="25"/>
      <c r="H61" s="41"/>
    </row>
    <row r="62" spans="2:8" x14ac:dyDescent="0.6">
      <c r="B62" s="50"/>
      <c r="C62" s="14"/>
      <c r="D62" s="22"/>
      <c r="E62" s="22"/>
      <c r="F62" s="38"/>
      <c r="G62" s="25"/>
      <c r="H62" s="41"/>
    </row>
    <row r="63" spans="2:8" x14ac:dyDescent="0.6">
      <c r="B63" s="50"/>
      <c r="C63" s="14"/>
      <c r="D63" s="22"/>
      <c r="E63" s="22"/>
      <c r="F63" s="38"/>
      <c r="G63" s="25"/>
      <c r="H63" s="41"/>
    </row>
    <row r="64" spans="2:8" x14ac:dyDescent="0.6">
      <c r="B64" s="50"/>
      <c r="C64" s="14"/>
      <c r="D64" s="22"/>
      <c r="E64" s="22"/>
      <c r="F64" s="38"/>
      <c r="G64" s="25"/>
      <c r="H64" s="41"/>
    </row>
    <row r="65" spans="2:8" x14ac:dyDescent="0.6">
      <c r="B65" s="50"/>
      <c r="C65" s="14"/>
      <c r="D65" s="22"/>
      <c r="E65" s="22"/>
      <c r="F65" s="38"/>
      <c r="G65" s="25"/>
      <c r="H65" s="41"/>
    </row>
    <row r="66" spans="2:8" x14ac:dyDescent="0.6">
      <c r="B66" s="50"/>
      <c r="C66" s="14"/>
      <c r="D66" s="22"/>
      <c r="E66" s="22"/>
      <c r="F66" s="38"/>
      <c r="G66" s="25"/>
      <c r="H66" s="41"/>
    </row>
    <row r="67" spans="2:8" x14ac:dyDescent="0.6">
      <c r="B67" s="50"/>
      <c r="C67" s="14"/>
      <c r="D67" s="22"/>
      <c r="E67" s="22"/>
      <c r="F67" s="38"/>
      <c r="G67" s="25"/>
      <c r="H67" s="41"/>
    </row>
    <row r="68" spans="2:8" x14ac:dyDescent="0.6">
      <c r="B68" s="50"/>
      <c r="C68" s="14"/>
      <c r="D68" s="22"/>
      <c r="E68" s="22"/>
      <c r="F68" s="38"/>
      <c r="G68" s="25"/>
      <c r="H68" s="41"/>
    </row>
    <row r="69" spans="2:8" x14ac:dyDescent="0.6">
      <c r="B69" s="50"/>
      <c r="C69" s="14"/>
      <c r="D69" s="22"/>
      <c r="E69" s="22"/>
      <c r="F69" s="38"/>
      <c r="G69" s="25"/>
      <c r="H69" s="41"/>
    </row>
    <row r="70" spans="2:8" x14ac:dyDescent="0.6">
      <c r="B70" s="50"/>
      <c r="C70" s="14"/>
      <c r="D70" s="22"/>
      <c r="E70" s="22"/>
      <c r="F70" s="38"/>
      <c r="G70" s="25"/>
      <c r="H70" s="41"/>
    </row>
    <row r="71" spans="2:8" x14ac:dyDescent="0.6">
      <c r="B71" s="50"/>
      <c r="C71" s="14"/>
      <c r="D71" s="22"/>
      <c r="E71" s="22"/>
      <c r="F71" s="38"/>
      <c r="G71" s="25"/>
      <c r="H71" s="41"/>
    </row>
    <row r="72" spans="2:8" x14ac:dyDescent="0.6">
      <c r="B72" s="50"/>
      <c r="C72" s="14"/>
      <c r="D72" s="22"/>
      <c r="E72" s="22"/>
      <c r="F72" s="38"/>
      <c r="G72" s="25"/>
      <c r="H72" s="41"/>
    </row>
    <row r="73" spans="2:8" x14ac:dyDescent="0.6">
      <c r="B73" s="50"/>
      <c r="C73" s="14"/>
      <c r="D73" s="22"/>
      <c r="E73" s="22"/>
      <c r="F73" s="38"/>
      <c r="G73" s="25"/>
      <c r="H73" s="41"/>
    </row>
    <row r="74" spans="2:8" x14ac:dyDescent="0.6">
      <c r="B74" s="50"/>
      <c r="C74" s="14"/>
      <c r="D74" s="22"/>
      <c r="E74" s="22"/>
      <c r="F74" s="38"/>
      <c r="G74" s="25"/>
      <c r="H74" s="41"/>
    </row>
    <row r="75" spans="2:8" x14ac:dyDescent="0.6">
      <c r="B75" s="50"/>
      <c r="C75" s="14"/>
      <c r="D75" s="22"/>
      <c r="E75" s="22"/>
      <c r="F75" s="38"/>
      <c r="G75" s="25"/>
      <c r="H75" s="41"/>
    </row>
    <row r="76" spans="2:8" x14ac:dyDescent="0.6">
      <c r="B76" s="50"/>
      <c r="C76" s="14"/>
      <c r="D76" s="22"/>
      <c r="E76" s="22"/>
      <c r="F76" s="38"/>
      <c r="G76" s="25"/>
      <c r="H76" s="41"/>
    </row>
    <row r="77" spans="2:8" s="28" customFormat="1" ht="24.95" customHeight="1" x14ac:dyDescent="0.6">
      <c r="B77" s="93" t="str">
        <f>$B$10</f>
        <v>C14.11</v>
      </c>
      <c r="C77" s="30" t="s">
        <v>173</v>
      </c>
      <c r="D77" s="31"/>
      <c r="E77" s="32"/>
      <c r="F77" s="31"/>
      <c r="G77" s="33">
        <f>SUM(G9:G76)</f>
        <v>0</v>
      </c>
      <c r="H77" s="34"/>
    </row>
  </sheetData>
  <mergeCells count="4">
    <mergeCell ref="E1:G1"/>
    <mergeCell ref="B5:F7"/>
    <mergeCell ref="G4:G7"/>
    <mergeCell ref="B4:F4"/>
  </mergeCells>
  <pageMargins left="0.43307086614173229" right="0.31496062992125984" top="0.43307086614173229" bottom="0.62992125984251968" header="0.35433070866141736" footer="0.31496062992125984"/>
  <pageSetup paperSize="9" scale="78" firstPageNumber="31" orientation="portrait" cellComments="asDisplayed" useFirstPageNumber="1" r:id="rId1"/>
  <headerFooter>
    <oddHeader xml:space="preserve">&amp;R&amp;"Arial,Bold Italic"
</oddHeader>
    <oddFooter xml:space="preserve">&amp;L&amp;"Arial,Bold"_____________________________________________________________________________________________________________________
ZNT 4198/17T Standard Quotation Document Ver. 2019-09-02&amp;R&amp;"Arial,Bold"_____________________
C&amp;P   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35"/>
  <dimension ref="B1:J79"/>
  <sheetViews>
    <sheetView view="pageBreakPreview" zoomScale="125" zoomScaleNormal="125" zoomScaleSheetLayoutView="125" zoomScalePageLayoutView="125" workbookViewId="0">
      <selection activeCell="N64" sqref="N64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10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10" x14ac:dyDescent="0.6">
      <c r="B2" s="101" t="str">
        <f>Client2</f>
        <v>Department of Transport</v>
      </c>
    </row>
    <row r="3" spans="2:10" x14ac:dyDescent="0.6">
      <c r="B3" s="82"/>
      <c r="C3" s="82"/>
      <c r="D3" s="83"/>
      <c r="E3" s="83"/>
      <c r="F3" s="84"/>
      <c r="G3" s="102"/>
    </row>
    <row r="4" spans="2:10" x14ac:dyDescent="0.6">
      <c r="B4" s="376" t="s">
        <v>8</v>
      </c>
      <c r="C4" s="377"/>
      <c r="D4" s="377"/>
      <c r="E4" s="377"/>
      <c r="F4" s="377"/>
      <c r="G4" s="373" t="str">
        <f>"CHAPTER "&amp;B10</f>
        <v>CHAPTER C13.10</v>
      </c>
      <c r="H4" s="6"/>
    </row>
    <row r="5" spans="2:10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10" ht="12.75" customHeight="1" x14ac:dyDescent="0.6">
      <c r="B6" s="369"/>
      <c r="C6" s="370"/>
      <c r="D6" s="370"/>
      <c r="E6" s="370"/>
      <c r="F6" s="370"/>
      <c r="G6" s="374"/>
      <c r="H6" s="8"/>
      <c r="J6" s="198"/>
    </row>
    <row r="7" spans="2:10" ht="7.5" customHeight="1" x14ac:dyDescent="0.6">
      <c r="B7" s="371"/>
      <c r="C7" s="372"/>
      <c r="D7" s="372"/>
      <c r="E7" s="372"/>
      <c r="F7" s="372"/>
      <c r="G7" s="375"/>
      <c r="H7" s="8"/>
    </row>
    <row r="8" spans="2:10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10" x14ac:dyDescent="0.6">
      <c r="B9" s="50"/>
      <c r="C9" s="14"/>
      <c r="D9" s="15"/>
      <c r="E9" s="15"/>
      <c r="F9" s="16"/>
      <c r="G9" s="17" t="str">
        <f t="shared" ref="G9:G53" si="0">IF(D9="","",E9*F9)</f>
        <v/>
      </c>
      <c r="H9" s="18"/>
    </row>
    <row r="10" spans="2:10" x14ac:dyDescent="0.6">
      <c r="B10" s="77" t="s">
        <v>4398</v>
      </c>
      <c r="C10" s="20" t="s">
        <v>4399</v>
      </c>
      <c r="D10" s="22"/>
      <c r="E10" s="22"/>
      <c r="F10" s="40"/>
      <c r="G10" s="17" t="str">
        <f t="shared" si="0"/>
        <v/>
      </c>
      <c r="H10" s="41"/>
    </row>
    <row r="11" spans="2:10" x14ac:dyDescent="0.6">
      <c r="B11" s="77"/>
      <c r="C11" s="14"/>
      <c r="D11" s="22"/>
      <c r="E11" s="22"/>
      <c r="F11" s="40"/>
      <c r="G11" s="17" t="str">
        <f t="shared" si="0"/>
        <v/>
      </c>
      <c r="H11" s="41"/>
    </row>
    <row r="12" spans="2:10" x14ac:dyDescent="0.6">
      <c r="B12" s="50" t="s">
        <v>4400</v>
      </c>
      <c r="C12" s="14" t="s">
        <v>4401</v>
      </c>
      <c r="D12" s="22"/>
      <c r="E12" s="22"/>
      <c r="F12" s="40"/>
      <c r="G12" s="17" t="str">
        <f t="shared" si="0"/>
        <v/>
      </c>
      <c r="H12" s="41"/>
    </row>
    <row r="13" spans="2:10" x14ac:dyDescent="0.6">
      <c r="B13" s="50"/>
      <c r="C13" s="14"/>
      <c r="D13" s="22"/>
      <c r="E13" s="22"/>
      <c r="F13" s="40"/>
      <c r="G13" s="17" t="str">
        <f t="shared" si="0"/>
        <v/>
      </c>
      <c r="H13" s="41"/>
    </row>
    <row r="14" spans="2:10" ht="15.5" x14ac:dyDescent="0.6">
      <c r="B14" s="50" t="s">
        <v>4402</v>
      </c>
      <c r="C14" s="14" t="s">
        <v>4403</v>
      </c>
      <c r="D14" s="22" t="s">
        <v>172</v>
      </c>
      <c r="E14" s="23">
        <v>429</v>
      </c>
      <c r="F14" s="24"/>
      <c r="G14" s="17">
        <f t="shared" si="0"/>
        <v>0</v>
      </c>
      <c r="H14" s="42"/>
    </row>
    <row r="15" spans="2:10" x14ac:dyDescent="0.6">
      <c r="B15" s="50"/>
      <c r="C15" s="14"/>
      <c r="D15" s="22"/>
      <c r="E15" s="23"/>
      <c r="F15" s="24"/>
      <c r="G15" s="17" t="str">
        <f t="shared" si="0"/>
        <v/>
      </c>
      <c r="H15" s="42"/>
    </row>
    <row r="16" spans="2:10" hidden="1" x14ac:dyDescent="0.6">
      <c r="B16" s="50" t="s">
        <v>4404</v>
      </c>
      <c r="C16" s="14" t="s">
        <v>4405</v>
      </c>
      <c r="D16" s="22" t="s">
        <v>90</v>
      </c>
      <c r="E16" s="23"/>
      <c r="F16" s="24"/>
      <c r="G16" s="17">
        <f t="shared" si="0"/>
        <v>0</v>
      </c>
      <c r="H16" s="42"/>
    </row>
    <row r="17" spans="2:8" hidden="1" x14ac:dyDescent="0.6">
      <c r="B17" s="50"/>
      <c r="C17" s="14"/>
      <c r="D17" s="22"/>
      <c r="E17" s="23"/>
      <c r="F17" s="24"/>
      <c r="G17" s="17" t="str">
        <f t="shared" si="0"/>
        <v/>
      </c>
      <c r="H17" s="42"/>
    </row>
    <row r="18" spans="2:8" hidden="1" x14ac:dyDescent="0.6">
      <c r="B18" s="50" t="s">
        <v>4406</v>
      </c>
      <c r="C18" s="14" t="s">
        <v>4405</v>
      </c>
      <c r="D18" s="22" t="s">
        <v>62</v>
      </c>
      <c r="E18" s="23"/>
      <c r="F18" s="40"/>
      <c r="G18" s="17">
        <f t="shared" si="0"/>
        <v>0</v>
      </c>
      <c r="H18" s="41"/>
    </row>
    <row r="19" spans="2:8" hidden="1" x14ac:dyDescent="0.6">
      <c r="B19" s="50"/>
      <c r="C19" s="14"/>
      <c r="D19" s="22"/>
      <c r="E19" s="23"/>
      <c r="F19" s="43"/>
      <c r="G19" s="17" t="str">
        <f t="shared" si="0"/>
        <v/>
      </c>
      <c r="H19" s="41"/>
    </row>
    <row r="20" spans="2:8" hidden="1" x14ac:dyDescent="0.6">
      <c r="B20" s="50" t="s">
        <v>4407</v>
      </c>
      <c r="C20" s="1" t="s">
        <v>4405</v>
      </c>
      <c r="D20" s="22" t="s">
        <v>59</v>
      </c>
      <c r="E20" s="23"/>
      <c r="F20" s="45"/>
      <c r="G20" s="17">
        <f t="shared" si="0"/>
        <v>0</v>
      </c>
    </row>
    <row r="21" spans="2:8" hidden="1" x14ac:dyDescent="0.6">
      <c r="B21" s="50"/>
      <c r="C21" s="14"/>
      <c r="D21" s="22"/>
      <c r="E21" s="23"/>
      <c r="F21" s="45"/>
      <c r="G21" s="17" t="str">
        <f t="shared" si="0"/>
        <v/>
      </c>
    </row>
    <row r="22" spans="2:8" hidden="1" x14ac:dyDescent="0.6">
      <c r="B22" s="50" t="s">
        <v>4408</v>
      </c>
      <c r="C22" s="14" t="s">
        <v>4409</v>
      </c>
      <c r="D22" s="22"/>
      <c r="E22" s="23"/>
      <c r="F22" s="38"/>
      <c r="G22" s="17" t="str">
        <f t="shared" si="0"/>
        <v/>
      </c>
    </row>
    <row r="23" spans="2:8" hidden="1" x14ac:dyDescent="0.6">
      <c r="B23" s="50"/>
      <c r="C23" s="14"/>
      <c r="D23" s="22"/>
      <c r="E23" s="23"/>
      <c r="F23" s="45"/>
      <c r="G23" s="17" t="str">
        <f t="shared" si="0"/>
        <v/>
      </c>
    </row>
    <row r="24" spans="2:8" ht="15.5" hidden="1" x14ac:dyDescent="0.6">
      <c r="B24" s="50" t="s">
        <v>4410</v>
      </c>
      <c r="C24" s="14" t="s">
        <v>4405</v>
      </c>
      <c r="D24" s="22" t="s">
        <v>172</v>
      </c>
      <c r="E24" s="23"/>
      <c r="F24" s="43"/>
      <c r="G24" s="17">
        <f t="shared" si="0"/>
        <v>0</v>
      </c>
    </row>
    <row r="25" spans="2:8" hidden="1" x14ac:dyDescent="0.6">
      <c r="B25" s="50"/>
      <c r="C25" s="14"/>
      <c r="D25" s="22"/>
      <c r="E25" s="23"/>
      <c r="F25" s="45"/>
      <c r="G25" s="17" t="str">
        <f t="shared" si="0"/>
        <v/>
      </c>
    </row>
    <row r="26" spans="2:8" hidden="1" x14ac:dyDescent="0.6">
      <c r="B26" s="50" t="s">
        <v>4411</v>
      </c>
      <c r="C26" s="14" t="s">
        <v>4405</v>
      </c>
      <c r="D26" s="22" t="s">
        <v>90</v>
      </c>
      <c r="E26" s="23"/>
      <c r="F26" s="38"/>
      <c r="G26" s="17">
        <f t="shared" si="0"/>
        <v>0</v>
      </c>
      <c r="H26" s="42"/>
    </row>
    <row r="27" spans="2:8" hidden="1" x14ac:dyDescent="0.6">
      <c r="B27" s="50"/>
      <c r="C27" s="14"/>
      <c r="D27" s="22"/>
      <c r="E27" s="26"/>
      <c r="F27" s="27"/>
      <c r="G27" s="17" t="str">
        <f t="shared" si="0"/>
        <v/>
      </c>
      <c r="H27" s="18"/>
    </row>
    <row r="28" spans="2:8" s="36" customFormat="1" hidden="1" x14ac:dyDescent="0.6">
      <c r="B28" s="50" t="s">
        <v>4412</v>
      </c>
      <c r="C28" s="14" t="s">
        <v>4405</v>
      </c>
      <c r="D28" s="22" t="s">
        <v>62</v>
      </c>
      <c r="E28" s="26"/>
      <c r="F28" s="27"/>
      <c r="G28" s="17">
        <f t="shared" si="0"/>
        <v>0</v>
      </c>
      <c r="H28" s="18"/>
    </row>
    <row r="29" spans="2:8" hidden="1" x14ac:dyDescent="0.6">
      <c r="B29" s="50"/>
      <c r="C29" s="14"/>
      <c r="D29" s="22"/>
      <c r="E29" s="23"/>
      <c r="F29" s="38"/>
      <c r="G29" s="17" t="str">
        <f t="shared" si="0"/>
        <v/>
      </c>
      <c r="H29" s="42"/>
    </row>
    <row r="30" spans="2:8" hidden="1" x14ac:dyDescent="0.6">
      <c r="B30" s="50" t="s">
        <v>4413</v>
      </c>
      <c r="C30" s="14" t="s">
        <v>4405</v>
      </c>
      <c r="D30" s="22" t="s">
        <v>59</v>
      </c>
      <c r="E30" s="23"/>
      <c r="F30" s="38"/>
      <c r="G30" s="17">
        <f t="shared" si="0"/>
        <v>0</v>
      </c>
      <c r="H30" s="42"/>
    </row>
    <row r="31" spans="2:8" x14ac:dyDescent="0.6">
      <c r="B31" s="50"/>
      <c r="C31" s="14"/>
      <c r="D31" s="22"/>
      <c r="E31" s="23"/>
      <c r="F31" s="47"/>
      <c r="G31" s="17" t="str">
        <f t="shared" si="0"/>
        <v/>
      </c>
      <c r="H31" s="41"/>
    </row>
    <row r="32" spans="2:8" ht="16.399999999999999" customHeight="1" x14ac:dyDescent="0.6">
      <c r="B32" s="50"/>
      <c r="C32" s="14"/>
      <c r="D32" s="22"/>
      <c r="E32" s="23"/>
      <c r="F32" s="47"/>
      <c r="G32" s="17" t="str">
        <f t="shared" si="0"/>
        <v/>
      </c>
      <c r="H32" s="41"/>
    </row>
    <row r="33" spans="2:8" x14ac:dyDescent="0.6">
      <c r="B33" s="50"/>
      <c r="C33" s="14"/>
      <c r="D33" s="22"/>
      <c r="E33" s="23"/>
      <c r="F33" s="43"/>
      <c r="G33" s="17" t="str">
        <f t="shared" si="0"/>
        <v/>
      </c>
      <c r="H33" s="41"/>
    </row>
    <row r="34" spans="2:8" hidden="1" x14ac:dyDescent="0.6">
      <c r="B34" s="50"/>
      <c r="C34" s="14"/>
      <c r="D34" s="22"/>
      <c r="E34" s="23"/>
      <c r="F34" s="43"/>
      <c r="G34" s="17" t="str">
        <f t="shared" si="0"/>
        <v/>
      </c>
      <c r="H34" s="41"/>
    </row>
    <row r="35" spans="2:8" hidden="1" x14ac:dyDescent="0.6">
      <c r="B35" s="50"/>
      <c r="C35" s="14"/>
      <c r="D35" s="22"/>
      <c r="E35" s="22"/>
      <c r="F35" s="40"/>
      <c r="G35" s="17" t="str">
        <f t="shared" si="0"/>
        <v/>
      </c>
      <c r="H35" s="41"/>
    </row>
    <row r="36" spans="2:8" hidden="1" x14ac:dyDescent="0.6">
      <c r="B36" s="50"/>
      <c r="C36" s="14"/>
      <c r="D36" s="22"/>
      <c r="E36" s="22"/>
      <c r="F36" s="40"/>
      <c r="G36" s="17" t="str">
        <f t="shared" si="0"/>
        <v/>
      </c>
      <c r="H36" s="41"/>
    </row>
    <row r="37" spans="2:8" hidden="1" x14ac:dyDescent="0.6">
      <c r="B37" s="50"/>
      <c r="C37" s="14"/>
      <c r="D37" s="22"/>
      <c r="E37" s="22"/>
      <c r="F37" s="38"/>
      <c r="G37" s="17" t="str">
        <f t="shared" si="0"/>
        <v/>
      </c>
      <c r="H37" s="41"/>
    </row>
    <row r="38" spans="2:8" hidden="1" x14ac:dyDescent="0.6">
      <c r="B38" s="50"/>
      <c r="C38" s="14"/>
      <c r="D38" s="22"/>
      <c r="E38" s="22"/>
      <c r="F38" s="38"/>
      <c r="G38" s="17" t="str">
        <f t="shared" si="0"/>
        <v/>
      </c>
      <c r="H38" s="41"/>
    </row>
    <row r="39" spans="2:8" hidden="1" x14ac:dyDescent="0.6">
      <c r="B39" s="50"/>
      <c r="C39" s="14"/>
      <c r="D39" s="22"/>
      <c r="E39" s="22"/>
      <c r="F39" s="38"/>
      <c r="G39" s="17" t="str">
        <f t="shared" si="0"/>
        <v/>
      </c>
      <c r="H39" s="41"/>
    </row>
    <row r="40" spans="2:8" hidden="1" x14ac:dyDescent="0.6">
      <c r="B40" s="50"/>
      <c r="C40" s="14"/>
      <c r="D40" s="22"/>
      <c r="E40" s="22"/>
      <c r="F40" s="38"/>
      <c r="G40" s="17" t="str">
        <f t="shared" si="0"/>
        <v/>
      </c>
      <c r="H40" s="41"/>
    </row>
    <row r="41" spans="2:8" hidden="1" x14ac:dyDescent="0.6">
      <c r="B41" s="50"/>
      <c r="C41" s="14"/>
      <c r="D41" s="22"/>
      <c r="E41" s="22"/>
      <c r="F41" s="38"/>
      <c r="G41" s="17" t="str">
        <f t="shared" si="0"/>
        <v/>
      </c>
      <c r="H41" s="41"/>
    </row>
    <row r="42" spans="2:8" hidden="1" x14ac:dyDescent="0.6">
      <c r="B42" s="50"/>
      <c r="C42" s="14"/>
      <c r="D42" s="22"/>
      <c r="E42" s="22"/>
      <c r="F42" s="38"/>
      <c r="G42" s="17" t="str">
        <f t="shared" si="0"/>
        <v/>
      </c>
      <c r="H42" s="41"/>
    </row>
    <row r="43" spans="2:8" hidden="1" x14ac:dyDescent="0.6">
      <c r="B43" s="50"/>
      <c r="C43" s="14"/>
      <c r="D43" s="22"/>
      <c r="E43" s="22"/>
      <c r="F43" s="38"/>
      <c r="G43" s="17" t="str">
        <f t="shared" si="0"/>
        <v/>
      </c>
      <c r="H43" s="41"/>
    </row>
    <row r="44" spans="2:8" hidden="1" x14ac:dyDescent="0.6">
      <c r="B44" s="50"/>
      <c r="C44" s="14"/>
      <c r="D44" s="22"/>
      <c r="E44" s="22"/>
      <c r="F44" s="38"/>
      <c r="G44" s="17" t="str">
        <f t="shared" si="0"/>
        <v/>
      </c>
      <c r="H44" s="41"/>
    </row>
    <row r="45" spans="2:8" hidden="1" x14ac:dyDescent="0.6">
      <c r="B45" s="50"/>
      <c r="C45" s="14"/>
      <c r="D45" s="22"/>
      <c r="E45" s="22"/>
      <c r="F45" s="48"/>
      <c r="G45" s="17" t="str">
        <f t="shared" si="0"/>
        <v/>
      </c>
      <c r="H45" s="41"/>
    </row>
    <row r="46" spans="2:8" hidden="1" x14ac:dyDescent="0.6">
      <c r="B46" s="50"/>
      <c r="C46" s="14"/>
      <c r="D46" s="22"/>
      <c r="E46" s="22"/>
      <c r="F46" s="48"/>
      <c r="G46" s="17" t="str">
        <f t="shared" si="0"/>
        <v/>
      </c>
      <c r="H46" s="41"/>
    </row>
    <row r="47" spans="2:8" hidden="1" x14ac:dyDescent="0.6">
      <c r="B47" s="50"/>
      <c r="C47" s="14"/>
      <c r="D47" s="22"/>
      <c r="E47" s="22"/>
      <c r="F47" s="38"/>
      <c r="G47" s="17" t="str">
        <f t="shared" si="0"/>
        <v/>
      </c>
      <c r="H47" s="41"/>
    </row>
    <row r="48" spans="2:8" hidden="1" x14ac:dyDescent="0.6">
      <c r="B48" s="50"/>
      <c r="C48" s="14"/>
      <c r="D48" s="22"/>
      <c r="E48" s="22"/>
      <c r="F48" s="38"/>
      <c r="G48" s="17" t="str">
        <f t="shared" si="0"/>
        <v/>
      </c>
      <c r="H48" s="41"/>
    </row>
    <row r="49" spans="2:8" hidden="1" x14ac:dyDescent="0.6">
      <c r="B49" s="50"/>
      <c r="C49" s="14"/>
      <c r="D49" s="22"/>
      <c r="E49" s="22"/>
      <c r="F49" s="38"/>
      <c r="G49" s="17" t="str">
        <f t="shared" si="0"/>
        <v/>
      </c>
      <c r="H49" s="41"/>
    </row>
    <row r="50" spans="2:8" hidden="1" x14ac:dyDescent="0.6">
      <c r="B50" s="50"/>
      <c r="C50" s="14"/>
      <c r="D50" s="22"/>
      <c r="E50" s="22"/>
      <c r="F50" s="38"/>
      <c r="G50" s="17" t="str">
        <f t="shared" si="0"/>
        <v/>
      </c>
      <c r="H50" s="41"/>
    </row>
    <row r="51" spans="2:8" hidden="1" x14ac:dyDescent="0.6">
      <c r="B51" s="50"/>
      <c r="C51" s="14"/>
      <c r="D51" s="22"/>
      <c r="E51" s="22"/>
      <c r="F51" s="38"/>
      <c r="G51" s="17" t="str">
        <f t="shared" si="0"/>
        <v/>
      </c>
      <c r="H51" s="41"/>
    </row>
    <row r="52" spans="2:8" hidden="1" x14ac:dyDescent="0.6">
      <c r="B52" s="50"/>
      <c r="C52" s="14"/>
      <c r="D52" s="22"/>
      <c r="E52" s="22"/>
      <c r="F52" s="38"/>
      <c r="G52" s="17" t="str">
        <f t="shared" si="0"/>
        <v/>
      </c>
      <c r="H52" s="41"/>
    </row>
    <row r="53" spans="2:8" hidden="1" x14ac:dyDescent="0.6">
      <c r="B53" s="50"/>
      <c r="C53" s="14"/>
      <c r="D53" s="22"/>
      <c r="E53" s="22"/>
      <c r="F53" s="38"/>
      <c r="G53" s="17" t="str">
        <f t="shared" si="0"/>
        <v/>
      </c>
      <c r="H53" s="41"/>
    </row>
    <row r="54" spans="2:8" hidden="1" x14ac:dyDescent="0.6">
      <c r="B54" s="50"/>
      <c r="C54" s="14"/>
      <c r="D54" s="22"/>
      <c r="E54" s="22"/>
      <c r="F54" s="38"/>
      <c r="G54" s="17"/>
      <c r="H54" s="41"/>
    </row>
    <row r="55" spans="2:8" hidden="1" x14ac:dyDescent="0.6">
      <c r="B55" s="50"/>
      <c r="C55" s="14"/>
      <c r="D55" s="22"/>
      <c r="E55" s="22"/>
      <c r="F55" s="38"/>
      <c r="G55" s="17"/>
      <c r="H55" s="41"/>
    </row>
    <row r="56" spans="2:8" hidden="1" x14ac:dyDescent="0.6">
      <c r="B56" s="50"/>
      <c r="C56" s="14"/>
      <c r="D56" s="22"/>
      <c r="E56" s="22"/>
      <c r="F56" s="38"/>
      <c r="G56" s="17"/>
      <c r="H56" s="41"/>
    </row>
    <row r="57" spans="2:8" hidden="1" x14ac:dyDescent="0.6">
      <c r="B57" s="50"/>
      <c r="C57" s="14"/>
      <c r="D57" s="22"/>
      <c r="E57" s="22"/>
      <c r="F57" s="38"/>
      <c r="G57" s="17"/>
      <c r="H57" s="41"/>
    </row>
    <row r="58" spans="2:8" hidden="1" x14ac:dyDescent="0.6">
      <c r="B58" s="50"/>
      <c r="C58" s="14"/>
      <c r="D58" s="22"/>
      <c r="E58" s="22"/>
      <c r="F58" s="38"/>
      <c r="G58" s="17"/>
      <c r="H58" s="41"/>
    </row>
    <row r="59" spans="2:8" hidden="1" x14ac:dyDescent="0.6">
      <c r="B59" s="50"/>
      <c r="C59" s="14"/>
      <c r="D59" s="22"/>
      <c r="E59" s="22"/>
      <c r="F59" s="38"/>
      <c r="G59" s="17"/>
      <c r="H59" s="41"/>
    </row>
    <row r="60" spans="2:8" x14ac:dyDescent="0.6">
      <c r="B60" s="50"/>
      <c r="C60" s="14"/>
      <c r="D60" s="22"/>
      <c r="E60" s="22"/>
      <c r="F60" s="38"/>
      <c r="G60" s="17"/>
      <c r="H60" s="41"/>
    </row>
    <row r="61" spans="2:8" x14ac:dyDescent="0.6">
      <c r="B61" s="50"/>
      <c r="C61" s="14"/>
      <c r="D61" s="22"/>
      <c r="E61" s="22"/>
      <c r="F61" s="38"/>
      <c r="G61" s="17"/>
      <c r="H61" s="41"/>
    </row>
    <row r="62" spans="2:8" x14ac:dyDescent="0.6">
      <c r="B62" s="50"/>
      <c r="C62" s="14"/>
      <c r="D62" s="22"/>
      <c r="E62" s="22"/>
      <c r="F62" s="38"/>
      <c r="G62" s="17"/>
      <c r="H62" s="41"/>
    </row>
    <row r="63" spans="2:8" x14ac:dyDescent="0.6">
      <c r="B63" s="50"/>
      <c r="C63" s="14"/>
      <c r="D63" s="22"/>
      <c r="E63" s="22"/>
      <c r="F63" s="38"/>
      <c r="G63" s="17"/>
      <c r="H63" s="41"/>
    </row>
    <row r="64" spans="2:8" x14ac:dyDescent="0.6">
      <c r="B64" s="50"/>
      <c r="C64" s="14"/>
      <c r="D64" s="22"/>
      <c r="E64" s="22"/>
      <c r="F64" s="38"/>
      <c r="G64" s="17"/>
      <c r="H64" s="41"/>
    </row>
    <row r="65" spans="2:8" x14ac:dyDescent="0.6">
      <c r="B65" s="50"/>
      <c r="C65" s="14"/>
      <c r="D65" s="22"/>
      <c r="E65" s="22"/>
      <c r="F65" s="38"/>
      <c r="G65" s="17"/>
      <c r="H65" s="41"/>
    </row>
    <row r="66" spans="2:8" x14ac:dyDescent="0.6">
      <c r="B66" s="50"/>
      <c r="C66" s="14"/>
      <c r="D66" s="22"/>
      <c r="E66" s="22"/>
      <c r="F66" s="38"/>
      <c r="G66" s="17"/>
      <c r="H66" s="41"/>
    </row>
    <row r="67" spans="2:8" x14ac:dyDescent="0.6">
      <c r="B67" s="50"/>
      <c r="C67" s="14"/>
      <c r="D67" s="22"/>
      <c r="E67" s="22"/>
      <c r="F67" s="38"/>
      <c r="G67" s="17"/>
      <c r="H67" s="41"/>
    </row>
    <row r="68" spans="2:8" x14ac:dyDescent="0.6">
      <c r="B68" s="50"/>
      <c r="C68" s="14"/>
      <c r="D68" s="22"/>
      <c r="E68" s="22"/>
      <c r="F68" s="38"/>
      <c r="G68" s="17"/>
      <c r="H68" s="41"/>
    </row>
    <row r="69" spans="2:8" x14ac:dyDescent="0.6">
      <c r="B69" s="50"/>
      <c r="C69" s="14"/>
      <c r="D69" s="22"/>
      <c r="E69" s="22"/>
      <c r="F69" s="38"/>
      <c r="G69" s="17"/>
      <c r="H69" s="41"/>
    </row>
    <row r="70" spans="2:8" x14ac:dyDescent="0.6">
      <c r="B70" s="50"/>
      <c r="C70" s="14"/>
      <c r="D70" s="22"/>
      <c r="E70" s="22"/>
      <c r="F70" s="38"/>
      <c r="G70" s="17"/>
      <c r="H70" s="41"/>
    </row>
    <row r="71" spans="2:8" x14ac:dyDescent="0.6">
      <c r="B71" s="50"/>
      <c r="C71" s="14"/>
      <c r="D71" s="22"/>
      <c r="E71" s="22"/>
      <c r="F71" s="38"/>
      <c r="G71" s="17"/>
      <c r="H71" s="41"/>
    </row>
    <row r="72" spans="2:8" x14ac:dyDescent="0.6">
      <c r="B72" s="50"/>
      <c r="C72" s="14"/>
      <c r="D72" s="22"/>
      <c r="E72" s="22"/>
      <c r="F72" s="38"/>
      <c r="G72" s="17"/>
      <c r="H72" s="41"/>
    </row>
    <row r="73" spans="2:8" x14ac:dyDescent="0.6">
      <c r="B73" s="50"/>
      <c r="C73" s="14"/>
      <c r="D73" s="22"/>
      <c r="E73" s="22"/>
      <c r="F73" s="38"/>
      <c r="G73" s="17"/>
      <c r="H73" s="41"/>
    </row>
    <row r="74" spans="2:8" x14ac:dyDescent="0.6">
      <c r="B74" s="50"/>
      <c r="C74" s="14"/>
      <c r="D74" s="22"/>
      <c r="E74" s="22"/>
      <c r="F74" s="38"/>
      <c r="G74" s="17"/>
      <c r="H74" s="41"/>
    </row>
    <row r="75" spans="2:8" x14ac:dyDescent="0.6">
      <c r="B75" s="50"/>
      <c r="C75" s="14"/>
      <c r="D75" s="22"/>
      <c r="E75" s="22"/>
      <c r="F75" s="38"/>
      <c r="G75" s="17"/>
      <c r="H75" s="41"/>
    </row>
    <row r="76" spans="2:8" x14ac:dyDescent="0.6">
      <c r="B76" s="50"/>
      <c r="C76" s="14"/>
      <c r="D76" s="37"/>
      <c r="E76" s="22"/>
      <c r="F76" s="38"/>
      <c r="G76" s="17" t="str">
        <f>IF(D76="","",E76*F76)</f>
        <v/>
      </c>
      <c r="H76" s="41"/>
    </row>
    <row r="77" spans="2:8" x14ac:dyDescent="0.6">
      <c r="B77" s="50"/>
      <c r="C77" s="14"/>
      <c r="D77" s="37"/>
      <c r="E77" s="37"/>
      <c r="F77" s="38"/>
      <c r="G77" s="17" t="str">
        <f>IF(D77="","",E77*F77)</f>
        <v/>
      </c>
      <c r="H77" s="49"/>
    </row>
    <row r="78" spans="2:8" x14ac:dyDescent="0.6">
      <c r="B78" s="50"/>
      <c r="C78" s="14"/>
      <c r="D78" s="22"/>
      <c r="E78" s="22"/>
      <c r="F78" s="38"/>
      <c r="G78" s="17" t="str">
        <f>IF(D78="","",E78*F78)</f>
        <v/>
      </c>
      <c r="H78" s="41"/>
    </row>
    <row r="79" spans="2:8" s="28" customFormat="1" ht="24.75" customHeight="1" x14ac:dyDescent="0.6">
      <c r="B79" s="177" t="str">
        <f>$B$10</f>
        <v>C13.10</v>
      </c>
      <c r="C79" s="30" t="s">
        <v>173</v>
      </c>
      <c r="D79" s="31"/>
      <c r="E79" s="32"/>
      <c r="F79" s="31"/>
      <c r="G79" s="33">
        <f>SUM(G9:G78)</f>
        <v>0</v>
      </c>
      <c r="H79" s="34"/>
    </row>
  </sheetData>
  <mergeCells count="4">
    <mergeCell ref="E1:G1"/>
    <mergeCell ref="B5:F7"/>
    <mergeCell ref="G4:G7"/>
    <mergeCell ref="B4:F4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51">
    <pageSetUpPr fitToPage="1"/>
  </sheetPr>
  <dimension ref="B1:H141"/>
  <sheetViews>
    <sheetView view="pageBreakPreview" zoomScaleNormal="125" zoomScaleSheetLayoutView="100" zoomScalePageLayoutView="125" workbookViewId="0">
      <selection activeCell="F83" sqref="F83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82"/>
      <c r="C3" s="82"/>
      <c r="D3" s="83"/>
      <c r="E3" s="83"/>
      <c r="F3" s="84"/>
      <c r="G3" s="102"/>
    </row>
    <row r="4" spans="2:8" x14ac:dyDescent="0.6">
      <c r="B4" s="376" t="s">
        <v>8</v>
      </c>
      <c r="C4" s="377"/>
      <c r="D4" s="377"/>
      <c r="E4" s="377"/>
      <c r="F4" s="377"/>
      <c r="G4" s="373" t="str">
        <f>"CHAPTER "&amp;B10</f>
        <v>CHAPTER C20.1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374"/>
      <c r="H5" s="8"/>
    </row>
    <row r="6" spans="2:8" ht="12.75" customHeight="1" x14ac:dyDescent="0.6">
      <c r="B6" s="369"/>
      <c r="C6" s="370"/>
      <c r="D6" s="370"/>
      <c r="E6" s="370"/>
      <c r="F6" s="370"/>
      <c r="G6" s="374"/>
      <c r="H6" s="8"/>
    </row>
    <row r="7" spans="2:8" ht="7.5" customHeight="1" x14ac:dyDescent="0.6">
      <c r="B7" s="371"/>
      <c r="C7" s="372"/>
      <c r="D7" s="372"/>
      <c r="E7" s="372"/>
      <c r="F7" s="372"/>
      <c r="G7" s="375"/>
      <c r="H7" s="8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13"/>
      <c r="C9" s="14"/>
      <c r="D9" s="15"/>
      <c r="E9" s="15"/>
      <c r="F9" s="16"/>
      <c r="G9" s="17" t="str">
        <f t="shared" ref="G9:G40" si="0">IF(D9="","",E9*F9)</f>
        <v/>
      </c>
      <c r="H9" s="18"/>
    </row>
    <row r="10" spans="2:8" ht="26" x14ac:dyDescent="0.6">
      <c r="B10" s="77" t="s">
        <v>4414</v>
      </c>
      <c r="C10" s="20" t="s">
        <v>4415</v>
      </c>
      <c r="D10" s="22"/>
      <c r="E10" s="22"/>
      <c r="F10" s="40"/>
      <c r="G10" s="17" t="str">
        <f t="shared" si="0"/>
        <v/>
      </c>
      <c r="H10" s="41"/>
    </row>
    <row r="11" spans="2:8" x14ac:dyDescent="0.6">
      <c r="B11" s="50"/>
      <c r="C11" s="14"/>
      <c r="D11" s="22"/>
      <c r="E11" s="22"/>
      <c r="F11" s="40"/>
      <c r="G11" s="17" t="str">
        <f t="shared" si="0"/>
        <v/>
      </c>
      <c r="H11" s="41"/>
    </row>
    <row r="12" spans="2:8" ht="26" hidden="1" x14ac:dyDescent="0.6">
      <c r="B12" s="50" t="s">
        <v>4416</v>
      </c>
      <c r="C12" s="14" t="s">
        <v>4417</v>
      </c>
      <c r="D12" s="22" t="s">
        <v>90</v>
      </c>
      <c r="E12" s="22"/>
      <c r="F12" s="40"/>
      <c r="G12" s="17">
        <f t="shared" si="0"/>
        <v>0</v>
      </c>
      <c r="H12" s="41"/>
    </row>
    <row r="13" spans="2:8" hidden="1" x14ac:dyDescent="0.6">
      <c r="B13" s="77"/>
      <c r="C13" s="14"/>
      <c r="D13" s="22"/>
      <c r="E13" s="22"/>
      <c r="F13" s="40"/>
      <c r="G13" s="17" t="str">
        <f t="shared" si="0"/>
        <v/>
      </c>
      <c r="H13" s="41"/>
    </row>
    <row r="14" spans="2:8" hidden="1" x14ac:dyDescent="0.6">
      <c r="B14" s="50" t="s">
        <v>4418</v>
      </c>
      <c r="C14" s="14" t="s">
        <v>4419</v>
      </c>
      <c r="D14" s="22"/>
      <c r="E14" s="23"/>
      <c r="F14" s="24"/>
      <c r="G14" s="17" t="str">
        <f t="shared" si="0"/>
        <v/>
      </c>
      <c r="H14" s="42"/>
    </row>
    <row r="15" spans="2:8" hidden="1" x14ac:dyDescent="0.6">
      <c r="B15" s="77"/>
      <c r="C15" s="14"/>
      <c r="D15" s="22"/>
      <c r="E15" s="23"/>
      <c r="F15" s="24"/>
      <c r="G15" s="17" t="str">
        <f t="shared" si="0"/>
        <v/>
      </c>
      <c r="H15" s="42"/>
    </row>
    <row r="16" spans="2:8" hidden="1" x14ac:dyDescent="0.6">
      <c r="B16" s="50" t="s">
        <v>4420</v>
      </c>
      <c r="C16" s="14" t="s">
        <v>4421</v>
      </c>
      <c r="D16" s="22"/>
      <c r="E16" s="23"/>
      <c r="F16" s="24"/>
      <c r="G16" s="17" t="str">
        <f t="shared" si="0"/>
        <v/>
      </c>
      <c r="H16" s="42"/>
    </row>
    <row r="17" spans="2:8" hidden="1" x14ac:dyDescent="0.6">
      <c r="B17" s="77"/>
      <c r="C17" s="14"/>
      <c r="D17" s="22"/>
      <c r="E17" s="23"/>
      <c r="F17" s="24"/>
      <c r="G17" s="17" t="str">
        <f t="shared" si="0"/>
        <v/>
      </c>
      <c r="H17" s="42"/>
    </row>
    <row r="18" spans="2:8" hidden="1" x14ac:dyDescent="0.6">
      <c r="B18" s="50" t="s">
        <v>109</v>
      </c>
      <c r="C18" s="14" t="s">
        <v>4422</v>
      </c>
      <c r="D18" s="22" t="s">
        <v>3878</v>
      </c>
      <c r="E18" s="23"/>
      <c r="F18" s="40"/>
      <c r="G18" s="17">
        <f t="shared" si="0"/>
        <v>0</v>
      </c>
      <c r="H18" s="41"/>
    </row>
    <row r="19" spans="2:8" hidden="1" x14ac:dyDescent="0.6">
      <c r="B19" s="50"/>
      <c r="C19" s="14"/>
      <c r="D19" s="22"/>
      <c r="E19" s="23"/>
      <c r="F19" s="43"/>
      <c r="G19" s="17" t="str">
        <f t="shared" si="0"/>
        <v/>
      </c>
      <c r="H19" s="41"/>
    </row>
    <row r="20" spans="2:8" ht="26" hidden="1" x14ac:dyDescent="0.6">
      <c r="B20" s="50" t="s">
        <v>1452</v>
      </c>
      <c r="C20" s="14" t="s">
        <v>4423</v>
      </c>
      <c r="D20" s="22" t="s">
        <v>73</v>
      </c>
      <c r="E20" s="23"/>
      <c r="F20" s="45"/>
      <c r="G20" s="17">
        <f t="shared" si="0"/>
        <v>0</v>
      </c>
    </row>
    <row r="21" spans="2:8" hidden="1" x14ac:dyDescent="0.6">
      <c r="B21" s="50"/>
      <c r="C21" s="1"/>
      <c r="D21" s="22"/>
      <c r="E21" s="23"/>
      <c r="F21" s="45"/>
      <c r="G21" s="17" t="str">
        <f t="shared" si="0"/>
        <v/>
      </c>
    </row>
    <row r="22" spans="2:8" hidden="1" x14ac:dyDescent="0.6">
      <c r="B22" s="50" t="s">
        <v>112</v>
      </c>
      <c r="C22" s="14" t="s">
        <v>4424</v>
      </c>
      <c r="D22" s="22" t="s">
        <v>3878</v>
      </c>
      <c r="E22" s="23"/>
      <c r="F22" s="38"/>
      <c r="G22" s="17">
        <f t="shared" si="0"/>
        <v>0</v>
      </c>
    </row>
    <row r="23" spans="2:8" hidden="1" x14ac:dyDescent="0.6">
      <c r="B23" s="50"/>
      <c r="C23" s="14"/>
      <c r="D23" s="22"/>
      <c r="E23" s="23"/>
      <c r="F23" s="45"/>
      <c r="G23" s="17" t="str">
        <f t="shared" si="0"/>
        <v/>
      </c>
    </row>
    <row r="24" spans="2:8" ht="26" hidden="1" x14ac:dyDescent="0.6">
      <c r="B24" s="50" t="s">
        <v>1796</v>
      </c>
      <c r="C24" s="14" t="s">
        <v>4425</v>
      </c>
      <c r="D24" s="22" t="s">
        <v>73</v>
      </c>
      <c r="E24" s="23"/>
      <c r="F24" s="43"/>
      <c r="G24" s="17">
        <f t="shared" si="0"/>
        <v>0</v>
      </c>
    </row>
    <row r="25" spans="2:8" hidden="1" x14ac:dyDescent="0.6">
      <c r="B25" s="50"/>
      <c r="C25" s="14"/>
      <c r="D25" s="22"/>
      <c r="E25" s="23"/>
      <c r="F25" s="45"/>
      <c r="G25" s="17" t="str">
        <f t="shared" si="0"/>
        <v/>
      </c>
    </row>
    <row r="26" spans="2:8" hidden="1" x14ac:dyDescent="0.6">
      <c r="B26" s="50" t="s">
        <v>136</v>
      </c>
      <c r="C26" s="14" t="s">
        <v>4426</v>
      </c>
      <c r="D26" s="22" t="s">
        <v>3878</v>
      </c>
      <c r="E26" s="23"/>
      <c r="F26" s="38"/>
      <c r="G26" s="17">
        <f t="shared" si="0"/>
        <v>0</v>
      </c>
      <c r="H26" s="42"/>
    </row>
    <row r="27" spans="2:8" hidden="1" x14ac:dyDescent="0.6">
      <c r="B27" s="50"/>
      <c r="C27" s="14"/>
      <c r="D27" s="22"/>
      <c r="E27" s="26"/>
      <c r="F27" s="27"/>
      <c r="G27" s="17" t="str">
        <f t="shared" si="0"/>
        <v/>
      </c>
      <c r="H27" s="18"/>
    </row>
    <row r="28" spans="2:8" s="36" customFormat="1" ht="26" hidden="1" x14ac:dyDescent="0.6">
      <c r="B28" s="50" t="s">
        <v>1800</v>
      </c>
      <c r="C28" s="14" t="s">
        <v>4427</v>
      </c>
      <c r="D28" s="22" t="s">
        <v>73</v>
      </c>
      <c r="E28" s="26"/>
      <c r="F28" s="27"/>
      <c r="G28" s="17">
        <f t="shared" si="0"/>
        <v>0</v>
      </c>
      <c r="H28" s="18"/>
    </row>
    <row r="29" spans="2:8" hidden="1" x14ac:dyDescent="0.6">
      <c r="B29" s="50"/>
      <c r="C29" s="14"/>
      <c r="D29" s="22"/>
      <c r="E29" s="23"/>
      <c r="F29" s="38"/>
      <c r="G29" s="17" t="str">
        <f t="shared" si="0"/>
        <v/>
      </c>
      <c r="H29" s="42"/>
    </row>
    <row r="30" spans="2:8" hidden="1" x14ac:dyDescent="0.6">
      <c r="B30" s="50" t="s">
        <v>116</v>
      </c>
      <c r="C30" s="14" t="s">
        <v>4428</v>
      </c>
      <c r="D30" s="22"/>
      <c r="E30" s="23"/>
      <c r="F30" s="38"/>
      <c r="G30" s="17" t="str">
        <f t="shared" si="0"/>
        <v/>
      </c>
      <c r="H30" s="42"/>
    </row>
    <row r="31" spans="2:8" hidden="1" x14ac:dyDescent="0.6">
      <c r="B31" s="50"/>
      <c r="C31" s="14"/>
      <c r="D31" s="22" t="s">
        <v>3878</v>
      </c>
      <c r="E31" s="23"/>
      <c r="F31" s="47"/>
      <c r="G31" s="17">
        <f t="shared" si="0"/>
        <v>0</v>
      </c>
      <c r="H31" s="41"/>
    </row>
    <row r="32" spans="2:8" ht="26" hidden="1" x14ac:dyDescent="0.6">
      <c r="B32" s="50" t="s">
        <v>4429</v>
      </c>
      <c r="C32" s="14" t="s">
        <v>4430</v>
      </c>
      <c r="D32" s="22"/>
      <c r="E32" s="23"/>
      <c r="F32" s="47"/>
      <c r="G32" s="17" t="str">
        <f t="shared" si="0"/>
        <v/>
      </c>
      <c r="H32" s="41"/>
    </row>
    <row r="33" spans="2:8" hidden="1" x14ac:dyDescent="0.6">
      <c r="B33" s="50"/>
      <c r="C33" s="14"/>
      <c r="D33" s="22" t="s">
        <v>73</v>
      </c>
      <c r="E33" s="23"/>
      <c r="F33" s="43"/>
      <c r="G33" s="17">
        <f t="shared" si="0"/>
        <v>0</v>
      </c>
      <c r="H33" s="41"/>
    </row>
    <row r="34" spans="2:8" hidden="1" x14ac:dyDescent="0.6">
      <c r="B34" s="50" t="s">
        <v>4431</v>
      </c>
      <c r="C34" s="14" t="s">
        <v>4432</v>
      </c>
      <c r="D34" s="22"/>
      <c r="E34" s="23"/>
      <c r="F34" s="43"/>
      <c r="G34" s="17" t="str">
        <f t="shared" si="0"/>
        <v/>
      </c>
      <c r="H34" s="41"/>
    </row>
    <row r="35" spans="2:8" hidden="1" x14ac:dyDescent="0.6">
      <c r="B35" s="50"/>
      <c r="C35" s="14"/>
      <c r="D35" s="22"/>
      <c r="E35" s="22"/>
      <c r="F35" s="40"/>
      <c r="G35" s="17" t="str">
        <f t="shared" si="0"/>
        <v/>
      </c>
      <c r="H35" s="41"/>
    </row>
    <row r="36" spans="2:8" hidden="1" x14ac:dyDescent="0.6">
      <c r="B36" s="50" t="s">
        <v>109</v>
      </c>
      <c r="C36" s="14" t="s">
        <v>4433</v>
      </c>
      <c r="D36" s="22" t="s">
        <v>3878</v>
      </c>
      <c r="E36" s="22"/>
      <c r="F36" s="40"/>
      <c r="G36" s="17">
        <f t="shared" si="0"/>
        <v>0</v>
      </c>
      <c r="H36" s="41"/>
    </row>
    <row r="37" spans="2:8" hidden="1" x14ac:dyDescent="0.6">
      <c r="B37" s="50"/>
      <c r="C37" s="14"/>
      <c r="D37" s="22"/>
      <c r="E37" s="22"/>
      <c r="F37" s="38"/>
      <c r="G37" s="17" t="str">
        <f t="shared" si="0"/>
        <v/>
      </c>
      <c r="H37" s="41"/>
    </row>
    <row r="38" spans="2:8" ht="26" hidden="1" x14ac:dyDescent="0.6">
      <c r="B38" s="50" t="s">
        <v>1452</v>
      </c>
      <c r="C38" s="14" t="s">
        <v>4434</v>
      </c>
      <c r="D38" s="22" t="s">
        <v>73</v>
      </c>
      <c r="E38" s="22"/>
      <c r="F38" s="38"/>
      <c r="G38" s="17">
        <f t="shared" si="0"/>
        <v>0</v>
      </c>
      <c r="H38" s="41"/>
    </row>
    <row r="39" spans="2:8" hidden="1" x14ac:dyDescent="0.6">
      <c r="B39" s="50"/>
      <c r="C39" s="14"/>
      <c r="D39" s="22"/>
      <c r="E39" s="22"/>
      <c r="F39" s="38"/>
      <c r="G39" s="17" t="str">
        <f t="shared" si="0"/>
        <v/>
      </c>
      <c r="H39" s="41"/>
    </row>
    <row r="40" spans="2:8" hidden="1" x14ac:dyDescent="0.6">
      <c r="B40" s="50" t="s">
        <v>4435</v>
      </c>
      <c r="C40" s="14" t="s">
        <v>4436</v>
      </c>
      <c r="D40" s="22"/>
      <c r="E40" s="22"/>
      <c r="F40" s="38"/>
      <c r="G40" s="17" t="str">
        <f t="shared" si="0"/>
        <v/>
      </c>
      <c r="H40" s="41"/>
    </row>
    <row r="41" spans="2:8" hidden="1" x14ac:dyDescent="0.6">
      <c r="B41" s="50"/>
      <c r="C41" s="14"/>
      <c r="D41" s="22"/>
      <c r="E41" s="22"/>
      <c r="F41" s="38"/>
      <c r="G41" s="17" t="str">
        <f t="shared" ref="G41:G61" si="1">IF(D41="","",E41*F41)</f>
        <v/>
      </c>
      <c r="H41" s="41"/>
    </row>
    <row r="42" spans="2:8" hidden="1" x14ac:dyDescent="0.6">
      <c r="B42" s="50" t="s">
        <v>4437</v>
      </c>
      <c r="C42" s="14" t="s">
        <v>4438</v>
      </c>
      <c r="D42" s="22" t="s">
        <v>90</v>
      </c>
      <c r="E42" s="22"/>
      <c r="F42" s="38"/>
      <c r="G42" s="17">
        <f t="shared" si="1"/>
        <v>0</v>
      </c>
      <c r="H42" s="41"/>
    </row>
    <row r="43" spans="2:8" hidden="1" x14ac:dyDescent="0.6">
      <c r="B43" s="50"/>
      <c r="C43" s="14"/>
      <c r="D43" s="22"/>
      <c r="E43" s="22"/>
      <c r="F43" s="38"/>
      <c r="G43" s="17" t="str">
        <f t="shared" si="1"/>
        <v/>
      </c>
      <c r="H43" s="41"/>
    </row>
    <row r="44" spans="2:8" ht="65" hidden="1" x14ac:dyDescent="0.6">
      <c r="B44" s="50" t="s">
        <v>4439</v>
      </c>
      <c r="C44" s="14" t="s">
        <v>4440</v>
      </c>
      <c r="D44" s="22"/>
      <c r="E44" s="22"/>
      <c r="F44" s="38"/>
      <c r="G44" s="17" t="str">
        <f t="shared" si="1"/>
        <v/>
      </c>
      <c r="H44" s="41"/>
    </row>
    <row r="45" spans="2:8" hidden="1" x14ac:dyDescent="0.6">
      <c r="B45" s="50"/>
      <c r="C45" s="14"/>
      <c r="D45" s="22"/>
      <c r="E45" s="22"/>
      <c r="F45" s="48"/>
      <c r="G45" s="17" t="str">
        <f t="shared" si="1"/>
        <v/>
      </c>
      <c r="H45" s="41"/>
    </row>
    <row r="46" spans="2:8" ht="26" hidden="1" x14ac:dyDescent="0.6">
      <c r="B46" s="50" t="s">
        <v>4441</v>
      </c>
      <c r="C46" s="14" t="s">
        <v>4442</v>
      </c>
      <c r="D46" s="22" t="s">
        <v>3878</v>
      </c>
      <c r="E46" s="22"/>
      <c r="F46" s="48"/>
      <c r="G46" s="17">
        <f t="shared" si="1"/>
        <v>0</v>
      </c>
      <c r="H46" s="41"/>
    </row>
    <row r="47" spans="2:8" hidden="1" x14ac:dyDescent="0.6">
      <c r="B47" s="50"/>
      <c r="C47" s="14"/>
      <c r="D47" s="22"/>
      <c r="E47" s="22"/>
      <c r="F47" s="38"/>
      <c r="G47" s="17" t="str">
        <f t="shared" si="1"/>
        <v/>
      </c>
      <c r="H47" s="41"/>
    </row>
    <row r="48" spans="2:8" ht="26" hidden="1" x14ac:dyDescent="0.6">
      <c r="B48" s="50" t="s">
        <v>109</v>
      </c>
      <c r="C48" s="14" t="s">
        <v>4443</v>
      </c>
      <c r="D48" s="22" t="s">
        <v>73</v>
      </c>
      <c r="E48" s="22"/>
      <c r="F48" s="38"/>
      <c r="G48" s="17">
        <f t="shared" si="1"/>
        <v>0</v>
      </c>
      <c r="H48" s="41"/>
    </row>
    <row r="49" spans="2:8" hidden="1" x14ac:dyDescent="0.6">
      <c r="B49" s="50"/>
      <c r="C49" s="14"/>
      <c r="D49" s="22"/>
      <c r="E49" s="22"/>
      <c r="F49" s="38"/>
      <c r="G49" s="17" t="str">
        <f t="shared" si="1"/>
        <v/>
      </c>
      <c r="H49" s="41"/>
    </row>
    <row r="50" spans="2:8" ht="26" hidden="1" x14ac:dyDescent="0.6">
      <c r="B50" s="50" t="s">
        <v>4444</v>
      </c>
      <c r="C50" s="14" t="s">
        <v>4445</v>
      </c>
      <c r="D50" s="22" t="s">
        <v>3878</v>
      </c>
      <c r="E50" s="22"/>
      <c r="F50" s="38"/>
      <c r="G50" s="17">
        <f t="shared" si="1"/>
        <v>0</v>
      </c>
      <c r="H50" s="41"/>
    </row>
    <row r="51" spans="2:8" hidden="1" x14ac:dyDescent="0.6">
      <c r="B51" s="50"/>
      <c r="C51" s="14"/>
      <c r="D51" s="22"/>
      <c r="E51" s="22"/>
      <c r="F51" s="38"/>
      <c r="G51" s="17" t="str">
        <f t="shared" si="1"/>
        <v/>
      </c>
      <c r="H51" s="41"/>
    </row>
    <row r="52" spans="2:8" ht="26" hidden="1" x14ac:dyDescent="0.6">
      <c r="B52" s="50" t="s">
        <v>109</v>
      </c>
      <c r="C52" s="14" t="s">
        <v>4446</v>
      </c>
      <c r="D52" s="22" t="s">
        <v>73</v>
      </c>
      <c r="E52" s="22"/>
      <c r="F52" s="38"/>
      <c r="G52" s="17">
        <f t="shared" si="1"/>
        <v>0</v>
      </c>
      <c r="H52" s="41"/>
    </row>
    <row r="53" spans="2:8" hidden="1" x14ac:dyDescent="0.6">
      <c r="B53" s="50"/>
      <c r="C53" s="14"/>
      <c r="D53" s="37"/>
      <c r="E53" s="37"/>
      <c r="F53" s="38"/>
      <c r="G53" s="17" t="str">
        <f t="shared" si="1"/>
        <v/>
      </c>
    </row>
    <row r="54" spans="2:8" hidden="1" x14ac:dyDescent="0.6">
      <c r="B54" s="50" t="s">
        <v>4447</v>
      </c>
      <c r="C54" s="14" t="s">
        <v>4448</v>
      </c>
      <c r="D54" s="22" t="s">
        <v>3878</v>
      </c>
      <c r="E54" s="22"/>
      <c r="F54" s="38"/>
      <c r="G54" s="17">
        <f t="shared" si="1"/>
        <v>0</v>
      </c>
      <c r="H54" s="41"/>
    </row>
    <row r="55" spans="2:8" hidden="1" x14ac:dyDescent="0.6">
      <c r="B55" s="50"/>
      <c r="C55" s="14"/>
      <c r="D55" s="22"/>
      <c r="E55" s="37"/>
      <c r="F55" s="38"/>
      <c r="G55" s="17" t="str">
        <f t="shared" si="1"/>
        <v/>
      </c>
      <c r="H55" s="49"/>
    </row>
    <row r="56" spans="2:8" ht="26" hidden="1" x14ac:dyDescent="0.6">
      <c r="B56" s="50" t="s">
        <v>109</v>
      </c>
      <c r="C56" s="14" t="s">
        <v>4449</v>
      </c>
      <c r="D56" s="22" t="s">
        <v>73</v>
      </c>
      <c r="E56" s="37"/>
      <c r="F56" s="38"/>
      <c r="G56" s="17">
        <f t="shared" si="1"/>
        <v>0</v>
      </c>
    </row>
    <row r="57" spans="2:8" hidden="1" x14ac:dyDescent="0.6">
      <c r="B57" s="50"/>
      <c r="C57" s="14"/>
      <c r="D57" s="22"/>
      <c r="E57" s="22"/>
      <c r="F57" s="38"/>
      <c r="G57" s="17" t="str">
        <f t="shared" si="1"/>
        <v/>
      </c>
      <c r="H57" s="41"/>
    </row>
    <row r="58" spans="2:8" hidden="1" x14ac:dyDescent="0.6">
      <c r="B58" s="50" t="s">
        <v>4450</v>
      </c>
      <c r="C58" s="14" t="s">
        <v>4451</v>
      </c>
      <c r="D58" s="22" t="s">
        <v>3878</v>
      </c>
      <c r="E58" s="22"/>
      <c r="F58" s="38"/>
      <c r="G58" s="17">
        <f t="shared" si="1"/>
        <v>0</v>
      </c>
      <c r="H58" s="41"/>
    </row>
    <row r="59" spans="2:8" hidden="1" x14ac:dyDescent="0.6">
      <c r="B59" s="50"/>
      <c r="C59" s="14"/>
      <c r="D59" s="22"/>
      <c r="E59" s="22"/>
      <c r="F59" s="38"/>
      <c r="G59" s="17" t="str">
        <f t="shared" si="1"/>
        <v/>
      </c>
      <c r="H59" s="41"/>
    </row>
    <row r="60" spans="2:8" ht="26" hidden="1" x14ac:dyDescent="0.6">
      <c r="B60" s="50" t="s">
        <v>109</v>
      </c>
      <c r="C60" s="14" t="s">
        <v>4452</v>
      </c>
      <c r="D60" s="22" t="s">
        <v>73</v>
      </c>
      <c r="E60" s="22"/>
      <c r="F60" s="38"/>
      <c r="G60" s="17">
        <f t="shared" si="1"/>
        <v>0</v>
      </c>
      <c r="H60" s="41"/>
    </row>
    <row r="61" spans="2:8" x14ac:dyDescent="0.6">
      <c r="B61" s="50"/>
      <c r="C61" s="14"/>
      <c r="D61" s="22"/>
      <c r="E61" s="22"/>
      <c r="F61" s="38"/>
      <c r="G61" s="17" t="str">
        <f t="shared" si="1"/>
        <v/>
      </c>
      <c r="H61" s="41"/>
    </row>
    <row r="62" spans="2:8" s="28" customFormat="1" ht="19.5" customHeight="1" x14ac:dyDescent="0.6">
      <c r="B62" s="154" t="str">
        <f>$B$10</f>
        <v>C20.1</v>
      </c>
      <c r="C62" s="30" t="s">
        <v>78</v>
      </c>
      <c r="D62" s="31"/>
      <c r="E62" s="32"/>
      <c r="F62" s="31"/>
      <c r="G62" s="33">
        <f>SUM(G9:G61)</f>
        <v>0</v>
      </c>
      <c r="H62" s="34"/>
    </row>
    <row r="63" spans="2:8" x14ac:dyDescent="0.6">
      <c r="B63" s="367" t="str">
        <f>Client1</f>
        <v>Province of KwaZulu-Natal</v>
      </c>
      <c r="C63" s="367"/>
      <c r="D63" s="367"/>
      <c r="E63" s="365" t="str">
        <f>"Contract No. "&amp;ContractNo</f>
        <v>Contract No. ZNB00904/00000/00/HOD/INF/21/T</v>
      </c>
      <c r="F63" s="365"/>
      <c r="G63" s="365"/>
    </row>
    <row r="64" spans="2:8" x14ac:dyDescent="0.6">
      <c r="B64" s="367" t="str">
        <f>Client2</f>
        <v>Department of Transport</v>
      </c>
      <c r="C64" s="367"/>
      <c r="D64" s="367"/>
      <c r="E64" s="365"/>
      <c r="F64" s="365"/>
      <c r="G64" s="365"/>
    </row>
    <row r="65" spans="2:8" x14ac:dyDescent="0.6">
      <c r="B65" s="368"/>
      <c r="C65" s="368"/>
      <c r="D65" s="368"/>
      <c r="E65" s="366"/>
      <c r="F65" s="366"/>
      <c r="G65" s="366"/>
    </row>
    <row r="66" spans="2:8" x14ac:dyDescent="0.6">
      <c r="B66" s="376" t="s">
        <v>8</v>
      </c>
      <c r="C66" s="377"/>
      <c r="D66" s="377"/>
      <c r="E66" s="377"/>
      <c r="F66" s="377"/>
      <c r="G66" s="378" t="str">
        <f>$G$4</f>
        <v>CHAPTER C20.1</v>
      </c>
      <c r="H66" s="6"/>
    </row>
    <row r="67" spans="2:8" x14ac:dyDescent="0.6">
      <c r="B67" s="369" t="str">
        <f>ContractDescription</f>
        <v>THE CONSTRUCTION OF THE LOVU RIVER PEDESTRIAN BRIDGE NO.3383 IN THE DURBAN REGION</v>
      </c>
      <c r="C67" s="370"/>
      <c r="D67" s="370"/>
      <c r="E67" s="370"/>
      <c r="F67" s="370"/>
      <c r="G67" s="365"/>
      <c r="H67" s="8"/>
    </row>
    <row r="68" spans="2:8" x14ac:dyDescent="0.6">
      <c r="B68" s="369"/>
      <c r="C68" s="370"/>
      <c r="D68" s="370"/>
      <c r="E68" s="370"/>
      <c r="F68" s="370"/>
      <c r="G68" s="365"/>
      <c r="H68" s="8"/>
    </row>
    <row r="69" spans="2:8" x14ac:dyDescent="0.6">
      <c r="B69" s="371"/>
      <c r="C69" s="372"/>
      <c r="D69" s="372"/>
      <c r="E69" s="372"/>
      <c r="F69" s="372"/>
      <c r="G69" s="366"/>
      <c r="H69" s="8"/>
    </row>
    <row r="70" spans="2:8" s="9" customFormat="1" ht="24.95" customHeight="1" x14ac:dyDescent="0.6">
      <c r="B70" s="79" t="s">
        <v>9</v>
      </c>
      <c r="C70" s="11" t="s">
        <v>10</v>
      </c>
      <c r="D70" s="11" t="s">
        <v>11</v>
      </c>
      <c r="E70" s="11" t="s">
        <v>12</v>
      </c>
      <c r="F70" s="11" t="s">
        <v>13</v>
      </c>
      <c r="G70" s="11" t="s">
        <v>14</v>
      </c>
      <c r="H70" s="12"/>
    </row>
    <row r="71" spans="2:8" s="28" customFormat="1" ht="19.5" customHeight="1" x14ac:dyDescent="0.6">
      <c r="B71" s="85"/>
      <c r="C71" s="30" t="s">
        <v>79</v>
      </c>
      <c r="D71" s="31"/>
      <c r="E71" s="32"/>
      <c r="F71" s="31"/>
      <c r="G71" s="33">
        <f>G62</f>
        <v>0</v>
      </c>
      <c r="H71" s="34"/>
    </row>
    <row r="72" spans="2:8" x14ac:dyDescent="0.6">
      <c r="B72" s="50"/>
      <c r="C72" s="14"/>
      <c r="D72" s="22"/>
      <c r="E72" s="22"/>
      <c r="F72" s="38"/>
      <c r="G72" s="17" t="str">
        <f t="shared" ref="G72:G106" si="2">IF(D72="","",E72*F72)</f>
        <v/>
      </c>
      <c r="H72" s="41"/>
    </row>
    <row r="73" spans="2:8" ht="26" hidden="1" x14ac:dyDescent="0.6">
      <c r="B73" s="50" t="s">
        <v>4453</v>
      </c>
      <c r="C73" s="14" t="s">
        <v>4454</v>
      </c>
      <c r="D73" s="22" t="s">
        <v>3878</v>
      </c>
      <c r="E73" s="22"/>
      <c r="F73" s="38"/>
      <c r="G73" s="17">
        <f t="shared" si="2"/>
        <v>0</v>
      </c>
      <c r="H73" s="41"/>
    </row>
    <row r="74" spans="2:8" hidden="1" x14ac:dyDescent="0.6">
      <c r="B74" s="50"/>
      <c r="C74" s="14"/>
      <c r="D74" s="22"/>
      <c r="E74" s="22"/>
      <c r="F74" s="38"/>
      <c r="G74" s="17" t="str">
        <f t="shared" si="2"/>
        <v/>
      </c>
      <c r="H74" s="41"/>
    </row>
    <row r="75" spans="2:8" ht="26" hidden="1" x14ac:dyDescent="0.6">
      <c r="B75" s="50" t="s">
        <v>109</v>
      </c>
      <c r="C75" s="14" t="s">
        <v>4455</v>
      </c>
      <c r="D75" s="22" t="s">
        <v>73</v>
      </c>
      <c r="E75" s="22"/>
      <c r="F75" s="38"/>
      <c r="G75" s="17">
        <f t="shared" si="2"/>
        <v>0</v>
      </c>
      <c r="H75" s="41"/>
    </row>
    <row r="76" spans="2:8" hidden="1" x14ac:dyDescent="0.6">
      <c r="B76" s="50"/>
      <c r="C76" s="14"/>
      <c r="D76" s="22"/>
      <c r="E76" s="22"/>
      <c r="F76" s="38"/>
      <c r="G76" s="17" t="str">
        <f t="shared" si="2"/>
        <v/>
      </c>
      <c r="H76" s="41"/>
    </row>
    <row r="77" spans="2:8" ht="26" hidden="1" x14ac:dyDescent="0.6">
      <c r="B77" s="50" t="s">
        <v>4456</v>
      </c>
      <c r="C77" s="14" t="s">
        <v>4457</v>
      </c>
      <c r="D77" s="22" t="s">
        <v>21</v>
      </c>
      <c r="E77" s="22"/>
      <c r="F77" s="38"/>
      <c r="G77" s="17">
        <f t="shared" si="2"/>
        <v>0</v>
      </c>
      <c r="H77" s="41"/>
    </row>
    <row r="78" spans="2:8" hidden="1" x14ac:dyDescent="0.6">
      <c r="B78" s="50"/>
      <c r="C78" s="14"/>
      <c r="D78" s="22"/>
      <c r="E78" s="22"/>
      <c r="F78" s="38"/>
      <c r="G78" s="17"/>
      <c r="H78" s="41"/>
    </row>
    <row r="79" spans="2:8" x14ac:dyDescent="0.6">
      <c r="B79" s="50" t="s">
        <v>4458</v>
      </c>
      <c r="C79" s="14" t="s">
        <v>4459</v>
      </c>
      <c r="D79" s="22"/>
      <c r="E79" s="22"/>
      <c r="F79" s="38"/>
      <c r="G79" s="17"/>
      <c r="H79" s="41"/>
    </row>
    <row r="80" spans="2:8" x14ac:dyDescent="0.6">
      <c r="B80" s="50"/>
      <c r="C80" s="14"/>
      <c r="D80" s="22"/>
      <c r="E80" s="22"/>
      <c r="F80" s="38"/>
      <c r="G80" s="17" t="str">
        <f t="shared" si="2"/>
        <v/>
      </c>
      <c r="H80" s="41"/>
    </row>
    <row r="81" spans="2:8" x14ac:dyDescent="0.6">
      <c r="B81" s="50" t="s">
        <v>4458</v>
      </c>
      <c r="C81" s="14" t="s">
        <v>4460</v>
      </c>
      <c r="D81" s="22" t="s">
        <v>3878</v>
      </c>
      <c r="E81" s="22">
        <v>1</v>
      </c>
      <c r="F81" s="38">
        <v>50000</v>
      </c>
      <c r="G81" s="17">
        <f t="shared" ref="G81:G83" si="3">IF(D81="","",E81*F81)</f>
        <v>50000</v>
      </c>
      <c r="H81" s="41"/>
    </row>
    <row r="82" spans="2:8" x14ac:dyDescent="0.6">
      <c r="B82" s="50"/>
      <c r="C82" s="14"/>
      <c r="D82" s="22"/>
      <c r="E82" s="22"/>
      <c r="F82" s="38"/>
      <c r="G82" s="17" t="str">
        <f t="shared" si="3"/>
        <v/>
      </c>
      <c r="H82" s="41"/>
    </row>
    <row r="83" spans="2:8" ht="26" x14ac:dyDescent="0.6">
      <c r="B83" s="50" t="s">
        <v>4461</v>
      </c>
      <c r="C83" s="14" t="s">
        <v>4462</v>
      </c>
      <c r="D83" s="22" t="s">
        <v>73</v>
      </c>
      <c r="E83" s="23">
        <f>G81</f>
        <v>50000</v>
      </c>
      <c r="F83" s="201"/>
      <c r="G83" s="17">
        <f t="shared" si="3"/>
        <v>0</v>
      </c>
      <c r="H83" s="41"/>
    </row>
    <row r="84" spans="2:8" x14ac:dyDescent="0.6">
      <c r="B84" s="50"/>
      <c r="C84" s="14"/>
      <c r="D84" s="22"/>
      <c r="E84" s="22"/>
      <c r="F84" s="38"/>
      <c r="G84" s="17" t="str">
        <f t="shared" si="2"/>
        <v/>
      </c>
      <c r="H84" s="41"/>
    </row>
    <row r="85" spans="2:8" x14ac:dyDescent="0.6">
      <c r="B85" s="50"/>
      <c r="C85" s="14"/>
      <c r="D85" s="22"/>
      <c r="E85" s="22"/>
      <c r="F85" s="38"/>
      <c r="G85" s="17" t="str">
        <f t="shared" si="2"/>
        <v/>
      </c>
      <c r="H85" s="41"/>
    </row>
    <row r="86" spans="2:8" x14ac:dyDescent="0.6">
      <c r="B86" s="50"/>
      <c r="C86" s="14"/>
      <c r="D86" s="22"/>
      <c r="E86" s="22"/>
      <c r="F86" s="38"/>
      <c r="G86" s="17" t="str">
        <f t="shared" si="2"/>
        <v/>
      </c>
      <c r="H86" s="41"/>
    </row>
    <row r="87" spans="2:8" x14ac:dyDescent="0.6">
      <c r="B87" s="50"/>
      <c r="C87" s="14"/>
      <c r="D87" s="22"/>
      <c r="E87" s="22"/>
      <c r="F87" s="38"/>
      <c r="G87" s="17" t="str">
        <f t="shared" si="2"/>
        <v/>
      </c>
      <c r="H87" s="41"/>
    </row>
    <row r="88" spans="2:8" x14ac:dyDescent="0.6">
      <c r="B88" s="50"/>
      <c r="C88" s="14"/>
      <c r="D88" s="22"/>
      <c r="E88" s="22"/>
      <c r="F88" s="38"/>
      <c r="G88" s="17" t="str">
        <f t="shared" si="2"/>
        <v/>
      </c>
      <c r="H88" s="41"/>
    </row>
    <row r="89" spans="2:8" x14ac:dyDescent="0.6">
      <c r="B89" s="50"/>
      <c r="C89" s="14"/>
      <c r="D89" s="22"/>
      <c r="E89" s="22"/>
      <c r="F89" s="38"/>
      <c r="G89" s="17" t="str">
        <f t="shared" si="2"/>
        <v/>
      </c>
      <c r="H89" s="41"/>
    </row>
    <row r="90" spans="2:8" x14ac:dyDescent="0.6">
      <c r="B90" s="50"/>
      <c r="C90" s="14"/>
      <c r="D90" s="22"/>
      <c r="E90" s="22"/>
      <c r="F90" s="38"/>
      <c r="G90" s="17" t="str">
        <f t="shared" si="2"/>
        <v/>
      </c>
      <c r="H90" s="41"/>
    </row>
    <row r="91" spans="2:8" x14ac:dyDescent="0.6">
      <c r="B91" s="50"/>
      <c r="C91" s="14"/>
      <c r="D91" s="22"/>
      <c r="E91" s="22"/>
      <c r="F91" s="38"/>
      <c r="G91" s="17" t="str">
        <f t="shared" si="2"/>
        <v/>
      </c>
      <c r="H91" s="41"/>
    </row>
    <row r="92" spans="2:8" x14ac:dyDescent="0.6">
      <c r="B92" s="50"/>
      <c r="C92" s="14"/>
      <c r="D92" s="22"/>
      <c r="E92" s="22"/>
      <c r="F92" s="38"/>
      <c r="G92" s="17" t="str">
        <f t="shared" si="2"/>
        <v/>
      </c>
      <c r="H92" s="41"/>
    </row>
    <row r="93" spans="2:8" x14ac:dyDescent="0.6">
      <c r="B93" s="50"/>
      <c r="C93" s="14"/>
      <c r="D93" s="22"/>
      <c r="E93" s="22"/>
      <c r="F93" s="38"/>
      <c r="G93" s="17" t="str">
        <f t="shared" si="2"/>
        <v/>
      </c>
      <c r="H93" s="41"/>
    </row>
    <row r="94" spans="2:8" x14ac:dyDescent="0.6">
      <c r="B94" s="50"/>
      <c r="C94" s="14"/>
      <c r="D94" s="22"/>
      <c r="E94" s="22"/>
      <c r="F94" s="38"/>
      <c r="G94" s="17" t="str">
        <f t="shared" si="2"/>
        <v/>
      </c>
      <c r="H94" s="41"/>
    </row>
    <row r="95" spans="2:8" x14ac:dyDescent="0.6">
      <c r="B95" s="50"/>
      <c r="C95" s="14"/>
      <c r="D95" s="22"/>
      <c r="E95" s="22"/>
      <c r="F95" s="38"/>
      <c r="G95" s="17" t="str">
        <f t="shared" si="2"/>
        <v/>
      </c>
      <c r="H95" s="41"/>
    </row>
    <row r="96" spans="2:8" x14ac:dyDescent="0.6">
      <c r="B96" s="50"/>
      <c r="C96" s="14"/>
      <c r="D96" s="22"/>
      <c r="E96" s="22"/>
      <c r="F96" s="38"/>
      <c r="G96" s="17" t="str">
        <f t="shared" si="2"/>
        <v/>
      </c>
      <c r="H96" s="41"/>
    </row>
    <row r="97" spans="2:8" x14ac:dyDescent="0.6">
      <c r="B97" s="50"/>
      <c r="C97" s="14"/>
      <c r="D97" s="22"/>
      <c r="E97" s="22"/>
      <c r="F97" s="38"/>
      <c r="G97" s="17" t="str">
        <f t="shared" si="2"/>
        <v/>
      </c>
      <c r="H97" s="41"/>
    </row>
    <row r="98" spans="2:8" x14ac:dyDescent="0.6">
      <c r="B98" s="50"/>
      <c r="C98" s="14"/>
      <c r="D98" s="22"/>
      <c r="E98" s="22"/>
      <c r="F98" s="38"/>
      <c r="G98" s="17" t="str">
        <f t="shared" si="2"/>
        <v/>
      </c>
      <c r="H98" s="41"/>
    </row>
    <row r="99" spans="2:8" x14ac:dyDescent="0.6">
      <c r="B99" s="50"/>
      <c r="C99" s="14"/>
      <c r="D99" s="22"/>
      <c r="E99" s="22"/>
      <c r="F99" s="38"/>
      <c r="G99" s="17" t="str">
        <f t="shared" si="2"/>
        <v/>
      </c>
      <c r="H99" s="41"/>
    </row>
    <row r="100" spans="2:8" x14ac:dyDescent="0.6">
      <c r="B100" s="50"/>
      <c r="C100" s="14"/>
      <c r="D100" s="22"/>
      <c r="E100" s="22"/>
      <c r="F100" s="38"/>
      <c r="G100" s="17" t="str">
        <f t="shared" si="2"/>
        <v/>
      </c>
      <c r="H100" s="41"/>
    </row>
    <row r="101" spans="2:8" hidden="1" x14ac:dyDescent="0.6">
      <c r="B101" s="50"/>
      <c r="C101" s="14"/>
      <c r="D101" s="22"/>
      <c r="E101" s="22"/>
      <c r="F101" s="38"/>
      <c r="G101" s="17" t="str">
        <f t="shared" si="2"/>
        <v/>
      </c>
      <c r="H101" s="41"/>
    </row>
    <row r="102" spans="2:8" hidden="1" x14ac:dyDescent="0.6">
      <c r="B102" s="50"/>
      <c r="C102" s="14"/>
      <c r="D102" s="22"/>
      <c r="E102" s="22"/>
      <c r="F102" s="38"/>
      <c r="G102" s="17" t="str">
        <f t="shared" si="2"/>
        <v/>
      </c>
      <c r="H102" s="41"/>
    </row>
    <row r="103" spans="2:8" hidden="1" x14ac:dyDescent="0.6">
      <c r="B103" s="50"/>
      <c r="C103" s="14"/>
      <c r="D103" s="22"/>
      <c r="E103" s="22"/>
      <c r="F103" s="38"/>
      <c r="G103" s="17" t="str">
        <f t="shared" si="2"/>
        <v/>
      </c>
      <c r="H103" s="41"/>
    </row>
    <row r="104" spans="2:8" hidden="1" x14ac:dyDescent="0.6">
      <c r="B104" s="50"/>
      <c r="C104" s="14"/>
      <c r="D104" s="22"/>
      <c r="E104" s="22"/>
      <c r="F104" s="38"/>
      <c r="G104" s="17" t="str">
        <f t="shared" si="2"/>
        <v/>
      </c>
      <c r="H104" s="41"/>
    </row>
    <row r="105" spans="2:8" hidden="1" x14ac:dyDescent="0.6">
      <c r="B105" s="50"/>
      <c r="C105" s="14"/>
      <c r="D105" s="22"/>
      <c r="E105" s="22"/>
      <c r="F105" s="38"/>
      <c r="G105" s="17" t="str">
        <f t="shared" si="2"/>
        <v/>
      </c>
      <c r="H105" s="41"/>
    </row>
    <row r="106" spans="2:8" hidden="1" x14ac:dyDescent="0.6">
      <c r="B106" s="50"/>
      <c r="C106" s="14"/>
      <c r="D106" s="22"/>
      <c r="E106" s="22"/>
      <c r="F106" s="38"/>
      <c r="G106" s="17" t="str">
        <f t="shared" si="2"/>
        <v/>
      </c>
      <c r="H106" s="41"/>
    </row>
    <row r="107" spans="2:8" x14ac:dyDescent="0.6">
      <c r="B107" s="50"/>
      <c r="C107" s="14"/>
      <c r="D107" s="22"/>
      <c r="E107" s="22"/>
      <c r="F107" s="38"/>
      <c r="G107" s="17" t="str">
        <f t="shared" ref="G107:G127" si="4">IF(D107="","",E107*F107)</f>
        <v/>
      </c>
      <c r="H107" s="41"/>
    </row>
    <row r="108" spans="2:8" x14ac:dyDescent="0.6">
      <c r="B108" s="50"/>
      <c r="C108" s="14"/>
      <c r="D108" s="22"/>
      <c r="E108" s="22"/>
      <c r="F108" s="38"/>
      <c r="G108" s="17" t="str">
        <f t="shared" si="4"/>
        <v/>
      </c>
      <c r="H108" s="41"/>
    </row>
    <row r="109" spans="2:8" x14ac:dyDescent="0.6">
      <c r="B109" s="50"/>
      <c r="C109" s="14"/>
      <c r="D109" s="22"/>
      <c r="E109" s="22"/>
      <c r="F109" s="38"/>
      <c r="G109" s="17" t="str">
        <f t="shared" si="4"/>
        <v/>
      </c>
      <c r="H109" s="41"/>
    </row>
    <row r="110" spans="2:8" x14ac:dyDescent="0.6">
      <c r="B110" s="50"/>
      <c r="C110" s="14"/>
      <c r="D110" s="22"/>
      <c r="E110" s="22"/>
      <c r="F110" s="38"/>
      <c r="G110" s="17" t="str">
        <f t="shared" si="4"/>
        <v/>
      </c>
      <c r="H110" s="41"/>
    </row>
    <row r="111" spans="2:8" x14ac:dyDescent="0.6">
      <c r="B111" s="50"/>
      <c r="C111" s="14"/>
      <c r="D111" s="22"/>
      <c r="E111" s="22"/>
      <c r="F111" s="38"/>
      <c r="G111" s="17" t="str">
        <f t="shared" si="4"/>
        <v/>
      </c>
      <c r="H111" s="41"/>
    </row>
    <row r="112" spans="2:8" x14ac:dyDescent="0.6">
      <c r="B112" s="50"/>
      <c r="C112" s="14"/>
      <c r="D112" s="22"/>
      <c r="E112" s="22"/>
      <c r="F112" s="38"/>
      <c r="G112" s="17" t="str">
        <f t="shared" si="4"/>
        <v/>
      </c>
      <c r="H112" s="41"/>
    </row>
    <row r="113" spans="2:8" x14ac:dyDescent="0.6">
      <c r="B113" s="50"/>
      <c r="C113" s="14"/>
      <c r="D113" s="22"/>
      <c r="E113" s="22"/>
      <c r="F113" s="38"/>
      <c r="G113" s="17" t="str">
        <f t="shared" si="4"/>
        <v/>
      </c>
      <c r="H113" s="41"/>
    </row>
    <row r="114" spans="2:8" x14ac:dyDescent="0.6">
      <c r="B114" s="50"/>
      <c r="C114" s="14"/>
      <c r="D114" s="22"/>
      <c r="E114" s="22"/>
      <c r="F114" s="38"/>
      <c r="G114" s="17" t="str">
        <f t="shared" si="4"/>
        <v/>
      </c>
      <c r="H114" s="41"/>
    </row>
    <row r="115" spans="2:8" x14ac:dyDescent="0.6">
      <c r="B115" s="50"/>
      <c r="C115" s="14"/>
      <c r="D115" s="22"/>
      <c r="E115" s="22"/>
      <c r="F115" s="38"/>
      <c r="G115" s="17" t="str">
        <f t="shared" si="4"/>
        <v/>
      </c>
      <c r="H115" s="41"/>
    </row>
    <row r="116" spans="2:8" x14ac:dyDescent="0.6">
      <c r="B116" s="50"/>
      <c r="C116" s="14"/>
      <c r="D116" s="22"/>
      <c r="E116" s="22"/>
      <c r="F116" s="38"/>
      <c r="G116" s="17" t="str">
        <f t="shared" si="4"/>
        <v/>
      </c>
      <c r="H116" s="41"/>
    </row>
    <row r="117" spans="2:8" x14ac:dyDescent="0.6">
      <c r="B117" s="50"/>
      <c r="C117" s="14"/>
      <c r="D117" s="22"/>
      <c r="E117" s="22"/>
      <c r="F117" s="38"/>
      <c r="G117" s="17" t="str">
        <f t="shared" si="4"/>
        <v/>
      </c>
      <c r="H117" s="41"/>
    </row>
    <row r="118" spans="2:8" x14ac:dyDescent="0.6">
      <c r="B118" s="50"/>
      <c r="C118" s="14"/>
      <c r="D118" s="22"/>
      <c r="E118" s="22"/>
      <c r="F118" s="38"/>
      <c r="G118" s="17" t="str">
        <f t="shared" si="4"/>
        <v/>
      </c>
      <c r="H118" s="41"/>
    </row>
    <row r="119" spans="2:8" x14ac:dyDescent="0.6">
      <c r="B119" s="50"/>
      <c r="C119" s="14"/>
      <c r="D119" s="22"/>
      <c r="E119" s="22"/>
      <c r="F119" s="38"/>
      <c r="G119" s="17" t="str">
        <f t="shared" si="4"/>
        <v/>
      </c>
      <c r="H119" s="41"/>
    </row>
    <row r="120" spans="2:8" x14ac:dyDescent="0.6">
      <c r="B120" s="50"/>
      <c r="C120" s="14"/>
      <c r="D120" s="22"/>
      <c r="E120" s="22"/>
      <c r="F120" s="38"/>
      <c r="G120" s="17" t="str">
        <f t="shared" si="4"/>
        <v/>
      </c>
      <c r="H120" s="41"/>
    </row>
    <row r="121" spans="2:8" x14ac:dyDescent="0.6">
      <c r="B121" s="50"/>
      <c r="C121" s="14"/>
      <c r="D121" s="22"/>
      <c r="E121" s="22"/>
      <c r="F121" s="38"/>
      <c r="G121" s="17" t="str">
        <f t="shared" si="4"/>
        <v/>
      </c>
      <c r="H121" s="41"/>
    </row>
    <row r="122" spans="2:8" x14ac:dyDescent="0.6">
      <c r="B122" s="50"/>
      <c r="C122" s="14"/>
      <c r="D122" s="22"/>
      <c r="E122" s="22"/>
      <c r="F122" s="38"/>
      <c r="G122" s="17" t="str">
        <f t="shared" si="4"/>
        <v/>
      </c>
      <c r="H122" s="41"/>
    </row>
    <row r="123" spans="2:8" x14ac:dyDescent="0.6">
      <c r="B123" s="50"/>
      <c r="C123" s="14"/>
      <c r="D123" s="22"/>
      <c r="E123" s="22"/>
      <c r="F123" s="38"/>
      <c r="G123" s="17" t="str">
        <f t="shared" si="4"/>
        <v/>
      </c>
      <c r="H123" s="41"/>
    </row>
    <row r="124" spans="2:8" x14ac:dyDescent="0.6">
      <c r="B124" s="50"/>
      <c r="C124" s="14"/>
      <c r="D124" s="22"/>
      <c r="E124" s="22"/>
      <c r="F124" s="38"/>
      <c r="G124" s="17" t="str">
        <f t="shared" si="4"/>
        <v/>
      </c>
      <c r="H124" s="41"/>
    </row>
    <row r="125" spans="2:8" x14ac:dyDescent="0.6">
      <c r="B125" s="50"/>
      <c r="C125" s="14"/>
      <c r="D125" s="22"/>
      <c r="E125" s="22"/>
      <c r="F125" s="38"/>
      <c r="G125" s="17" t="str">
        <f t="shared" si="4"/>
        <v/>
      </c>
      <c r="H125" s="41"/>
    </row>
    <row r="126" spans="2:8" x14ac:dyDescent="0.6">
      <c r="B126" s="50"/>
      <c r="C126" s="14"/>
      <c r="D126" s="22"/>
      <c r="E126" s="22"/>
      <c r="F126" s="38"/>
      <c r="G126" s="17" t="str">
        <f t="shared" si="4"/>
        <v/>
      </c>
      <c r="H126" s="41"/>
    </row>
    <row r="127" spans="2:8" hidden="1" x14ac:dyDescent="0.6">
      <c r="B127" s="50"/>
      <c r="C127" s="14"/>
      <c r="D127" s="22"/>
      <c r="E127" s="22"/>
      <c r="F127" s="38"/>
      <c r="G127" s="17" t="str">
        <f t="shared" si="4"/>
        <v/>
      </c>
      <c r="H127" s="41"/>
    </row>
    <row r="128" spans="2:8" hidden="1" x14ac:dyDescent="0.6">
      <c r="B128" s="50"/>
      <c r="C128" s="14"/>
      <c r="D128" s="22"/>
      <c r="E128" s="22"/>
      <c r="F128" s="38"/>
      <c r="G128" s="17"/>
      <c r="H128" s="41"/>
    </row>
    <row r="129" spans="2:8" hidden="1" x14ac:dyDescent="0.6">
      <c r="B129" s="50"/>
      <c r="C129" s="14"/>
      <c r="D129" s="22"/>
      <c r="E129" s="22"/>
      <c r="F129" s="38"/>
      <c r="G129" s="17" t="str">
        <f>IF(D129="","",E129*F129)</f>
        <v/>
      </c>
      <c r="H129" s="41"/>
    </row>
    <row r="130" spans="2:8" hidden="1" x14ac:dyDescent="0.6">
      <c r="B130" s="50"/>
      <c r="C130" s="14"/>
      <c r="D130" s="22"/>
      <c r="E130" s="22"/>
      <c r="F130" s="38"/>
      <c r="G130" s="17" t="str">
        <f>IF(D130="","",E130*F130)</f>
        <v/>
      </c>
      <c r="H130" s="41"/>
    </row>
    <row r="131" spans="2:8" hidden="1" x14ac:dyDescent="0.6">
      <c r="B131" s="50"/>
      <c r="C131" s="14"/>
      <c r="D131" s="22"/>
      <c r="E131" s="22"/>
      <c r="F131" s="38"/>
      <c r="G131" s="17"/>
      <c r="H131" s="41"/>
    </row>
    <row r="132" spans="2:8" hidden="1" x14ac:dyDescent="0.6">
      <c r="B132" s="50"/>
      <c r="C132" s="14"/>
      <c r="D132" s="22"/>
      <c r="E132" s="22"/>
      <c r="F132" s="38"/>
      <c r="G132" s="17" t="str">
        <f t="shared" ref="G132:G140" si="5">IF(D132="","",E132*F132)</f>
        <v/>
      </c>
      <c r="H132" s="41"/>
    </row>
    <row r="133" spans="2:8" hidden="1" x14ac:dyDescent="0.6">
      <c r="B133" s="50"/>
      <c r="C133" s="14"/>
      <c r="D133" s="22"/>
      <c r="E133" s="22"/>
      <c r="F133" s="38"/>
      <c r="G133" s="17" t="str">
        <f t="shared" si="5"/>
        <v/>
      </c>
      <c r="H133" s="41"/>
    </row>
    <row r="134" spans="2:8" hidden="1" x14ac:dyDescent="0.6">
      <c r="B134" s="50"/>
      <c r="C134" s="14"/>
      <c r="D134" s="22"/>
      <c r="E134" s="22"/>
      <c r="F134" s="38"/>
      <c r="G134" s="17" t="str">
        <f t="shared" si="5"/>
        <v/>
      </c>
      <c r="H134" s="41"/>
    </row>
    <row r="135" spans="2:8" hidden="1" x14ac:dyDescent="0.6">
      <c r="B135" s="50"/>
      <c r="C135" s="14"/>
      <c r="D135" s="22"/>
      <c r="E135" s="22"/>
      <c r="F135" s="38"/>
      <c r="G135" s="17" t="str">
        <f t="shared" si="5"/>
        <v/>
      </c>
      <c r="H135" s="41"/>
    </row>
    <row r="136" spans="2:8" hidden="1" x14ac:dyDescent="0.6">
      <c r="B136" s="50"/>
      <c r="C136" s="14"/>
      <c r="D136" s="22"/>
      <c r="E136" s="22"/>
      <c r="F136" s="38"/>
      <c r="G136" s="17" t="str">
        <f t="shared" si="5"/>
        <v/>
      </c>
      <c r="H136" s="41"/>
    </row>
    <row r="137" spans="2:8" hidden="1" x14ac:dyDescent="0.6">
      <c r="B137" s="50"/>
      <c r="C137" s="14"/>
      <c r="D137" s="22"/>
      <c r="E137" s="22"/>
      <c r="F137" s="38"/>
      <c r="G137" s="17" t="str">
        <f t="shared" si="5"/>
        <v/>
      </c>
      <c r="H137" s="41"/>
    </row>
    <row r="138" spans="2:8" x14ac:dyDescent="0.6">
      <c r="B138" s="50"/>
      <c r="C138" s="14"/>
      <c r="D138" s="22"/>
      <c r="E138" s="22"/>
      <c r="F138" s="38"/>
      <c r="G138" s="17" t="str">
        <f t="shared" si="5"/>
        <v/>
      </c>
      <c r="H138" s="41"/>
    </row>
    <row r="139" spans="2:8" x14ac:dyDescent="0.6">
      <c r="B139" s="50"/>
      <c r="C139" s="14"/>
      <c r="D139" s="22"/>
      <c r="E139" s="22"/>
      <c r="F139" s="38"/>
      <c r="G139" s="17" t="str">
        <f t="shared" si="5"/>
        <v/>
      </c>
      <c r="H139" s="41"/>
    </row>
    <row r="140" spans="2:8" x14ac:dyDescent="0.6">
      <c r="B140" s="50"/>
      <c r="C140" s="14"/>
      <c r="D140" s="22"/>
      <c r="E140" s="22"/>
      <c r="F140" s="38"/>
      <c r="G140" s="17" t="str">
        <f t="shared" si="5"/>
        <v/>
      </c>
      <c r="H140" s="41"/>
    </row>
    <row r="141" spans="2:8" s="28" customFormat="1" ht="24.95" customHeight="1" x14ac:dyDescent="0.6">
      <c r="B141" s="93" t="str">
        <f>$B$10</f>
        <v>C20.1</v>
      </c>
      <c r="C141" s="30" t="s">
        <v>173</v>
      </c>
      <c r="D141" s="31"/>
      <c r="E141" s="32"/>
      <c r="F141" s="31"/>
      <c r="G141" s="33">
        <f>SUM(G71:G140)</f>
        <v>50000</v>
      </c>
      <c r="H141" s="34"/>
    </row>
  </sheetData>
  <mergeCells count="11">
    <mergeCell ref="B66:F66"/>
    <mergeCell ref="G66:G69"/>
    <mergeCell ref="B67:F69"/>
    <mergeCell ref="E1:G1"/>
    <mergeCell ref="B5:F7"/>
    <mergeCell ref="G4:G7"/>
    <mergeCell ref="B4:F4"/>
    <mergeCell ref="B63:D63"/>
    <mergeCell ref="E63:G65"/>
    <mergeCell ref="B64:D64"/>
    <mergeCell ref="B65:D65"/>
  </mergeCells>
  <phoneticPr fontId="16" type="noConversion"/>
  <pageMargins left="0.43307086614173229" right="0.31496062992125984" top="0.43307086614173229" bottom="0.62992125984251968" header="0.35433070866141736" footer="0.31496062992125984"/>
  <pageSetup paperSize="9" scale="82" firstPageNumber="31" fitToHeight="0" orientation="portrait" cellComments="asDisplayed" useFirstPageNumber="1" r:id="rId1"/>
  <headerFooter>
    <oddHeader xml:space="preserve">&amp;R&amp;"Arial,Bold Italic"
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90">
    <tabColor theme="3" tint="0.59999389629810485"/>
  </sheetPr>
  <dimension ref="B1:O124"/>
  <sheetViews>
    <sheetView view="pageBreakPreview" zoomScaleNormal="100" zoomScaleSheetLayoutView="100" zoomScalePageLayoutView="150" workbookViewId="0">
      <selection activeCell="C102" sqref="C102"/>
    </sheetView>
  </sheetViews>
  <sheetFormatPr defaultColWidth="8.86328125" defaultRowHeight="13" x14ac:dyDescent="0.6"/>
  <cols>
    <col min="1" max="1" width="0.86328125" style="54" customWidth="1"/>
    <col min="2" max="2" width="15.1328125" style="57" customWidth="1"/>
    <col min="3" max="3" width="45.54296875" style="55" customWidth="1"/>
    <col min="4" max="4" width="13.54296875" style="55" customWidth="1"/>
    <col min="5" max="5" width="5.54296875" style="150" customWidth="1"/>
    <col min="6" max="7" width="15.54296875" style="54" customWidth="1"/>
    <col min="8" max="8" width="15.54296875" style="151" customWidth="1"/>
    <col min="9" max="9" width="0.86328125" style="54" customWidth="1"/>
    <col min="10" max="10" width="8.86328125" style="54"/>
    <col min="11" max="11" width="15.40625" style="54" customWidth="1"/>
    <col min="12" max="12" width="16.40625" style="54" customWidth="1"/>
    <col min="13" max="13" width="9.40625" style="54" customWidth="1"/>
    <col min="14" max="16384" width="8.86328125" style="54"/>
  </cols>
  <sheetData>
    <row r="1" spans="2:15" x14ac:dyDescent="0.6">
      <c r="B1" s="2" t="str">
        <f>Client1</f>
        <v>Province of KwaZulu-Natal</v>
      </c>
      <c r="D1" s="4"/>
      <c r="E1" s="4"/>
      <c r="F1" s="379" t="str">
        <f>"Contract No. "&amp;ContractNo</f>
        <v>Contract No. ZNB00904/00000/00/HOD/INF/21/T</v>
      </c>
      <c r="G1" s="379"/>
      <c r="H1" s="379"/>
    </row>
    <row r="2" spans="2:15" s="1" customFormat="1" ht="18" customHeight="1" x14ac:dyDescent="0.6">
      <c r="B2" s="101" t="str">
        <f>Client2</f>
        <v>Department of Transport</v>
      </c>
      <c r="C2" s="55"/>
      <c r="D2" s="4"/>
      <c r="E2" s="4"/>
      <c r="F2" s="4"/>
      <c r="H2" s="5"/>
      <c r="L2" s="4"/>
    </row>
    <row r="3" spans="2:15" s="1" customFormat="1" ht="16.5" customHeight="1" x14ac:dyDescent="0.6">
      <c r="B3" s="82"/>
      <c r="C3" s="103"/>
      <c r="D3" s="83"/>
      <c r="E3" s="83"/>
      <c r="F3" s="83"/>
      <c r="G3" s="84"/>
      <c r="H3" s="102"/>
      <c r="J3" s="5"/>
      <c r="K3" s="5"/>
      <c r="L3" s="4"/>
    </row>
    <row r="4" spans="2:15" s="1" customFormat="1" ht="7.5" customHeight="1" x14ac:dyDescent="0.6">
      <c r="B4" s="369" t="str">
        <f>ContractDescription</f>
        <v>THE CONSTRUCTION OF THE LOVU RIVER PEDESTRIAN BRIDGE NO.3383 IN THE DURBAN REGION</v>
      </c>
      <c r="C4" s="370"/>
      <c r="D4" s="370"/>
      <c r="E4" s="370"/>
      <c r="F4" s="370"/>
      <c r="G4" s="370"/>
      <c r="H4" s="412"/>
      <c r="J4" s="5"/>
      <c r="K4" s="5"/>
      <c r="L4" s="4"/>
    </row>
    <row r="5" spans="2:15" ht="12.75" customHeight="1" x14ac:dyDescent="0.6">
      <c r="B5" s="369"/>
      <c r="C5" s="370"/>
      <c r="D5" s="370"/>
      <c r="E5" s="370"/>
      <c r="F5" s="370"/>
      <c r="G5" s="370"/>
      <c r="H5" s="412"/>
    </row>
    <row r="6" spans="2:15" ht="7.5" customHeight="1" x14ac:dyDescent="0.6">
      <c r="B6" s="371"/>
      <c r="C6" s="372"/>
      <c r="D6" s="372"/>
      <c r="E6" s="372"/>
      <c r="F6" s="372"/>
      <c r="G6" s="372"/>
      <c r="H6" s="413"/>
    </row>
    <row r="7" spans="2:15" ht="25.5" customHeight="1" x14ac:dyDescent="0.6">
      <c r="B7" s="408" t="s">
        <v>4463</v>
      </c>
      <c r="C7" s="409"/>
      <c r="D7" s="409"/>
      <c r="E7" s="409"/>
      <c r="F7" s="409"/>
      <c r="G7" s="409"/>
      <c r="H7" s="410"/>
    </row>
    <row r="8" spans="2:15" x14ac:dyDescent="0.6">
      <c r="B8" s="11" t="s">
        <v>4464</v>
      </c>
      <c r="C8" s="414" t="s">
        <v>10</v>
      </c>
      <c r="D8" s="411"/>
      <c r="E8" s="415"/>
      <c r="F8" s="11" t="s">
        <v>4465</v>
      </c>
      <c r="G8" s="411" t="s">
        <v>14</v>
      </c>
      <c r="H8" s="380"/>
      <c r="O8" s="151"/>
    </row>
    <row r="9" spans="2:15" x14ac:dyDescent="0.6">
      <c r="B9" s="22" t="str">
        <f>'C1.2'!B10</f>
        <v>C1.2</v>
      </c>
      <c r="C9" s="416" t="str">
        <f>'C1.2'!C10</f>
        <v>GENERAL REQUIREMENTS AND PAYMENT</v>
      </c>
      <c r="D9" s="417"/>
      <c r="E9" s="418"/>
      <c r="F9" s="40"/>
      <c r="H9" s="323">
        <f>'C1.2'!G211</f>
        <v>230000</v>
      </c>
      <c r="O9" s="151"/>
    </row>
    <row r="10" spans="2:15" ht="12.75" customHeight="1" x14ac:dyDescent="0.6">
      <c r="B10" s="22" t="str">
        <f>'C1.3'!B10</f>
        <v>C1.3</v>
      </c>
      <c r="C10" s="405" t="str">
        <f>'C1.3'!C10</f>
        <v>CONTRACTOR'S SITE ESTABLISHMENT AND GENERAL OBLIGATIONS</v>
      </c>
      <c r="D10" s="406">
        <f>'C1.3'!D10</f>
        <v>0</v>
      </c>
      <c r="E10" s="407" t="e">
        <f>'C1.3'!#REF!</f>
        <v>#REF!</v>
      </c>
      <c r="F10" s="40"/>
      <c r="H10" s="324">
        <f>'C1.3'!G77</f>
        <v>0</v>
      </c>
    </row>
    <row r="11" spans="2:15" ht="12.75" customHeight="1" x14ac:dyDescent="0.6">
      <c r="B11" s="22" t="str">
        <f>'C1.4'!B10</f>
        <v>C1.4</v>
      </c>
      <c r="C11" s="405" t="str">
        <f>'C1.4'!C10</f>
        <v>FACILITIES FOR THE ENGINEER</v>
      </c>
      <c r="D11" s="406">
        <f>'C1.4'!D10</f>
        <v>0</v>
      </c>
      <c r="E11" s="407" t="e">
        <f>'C1.4'!#REF!</f>
        <v>#REF!</v>
      </c>
      <c r="F11" s="40"/>
      <c r="H11" s="325">
        <f>'C1.4'!G273</f>
        <v>227500</v>
      </c>
    </row>
    <row r="12" spans="2:15" ht="12.75" customHeight="1" x14ac:dyDescent="0.6">
      <c r="B12" s="22" t="str">
        <f>'C2.1'!B10</f>
        <v>C2.1</v>
      </c>
      <c r="C12" s="405" t="str">
        <f>'C2.1'!C10</f>
        <v>GENERAL REQUIREMENTS AND TRENCHING FOR SERVICES</v>
      </c>
      <c r="D12" s="406">
        <f>'C2.1'!D10</f>
        <v>0</v>
      </c>
      <c r="E12" s="407" t="e">
        <f>'C2.1'!#REF!</f>
        <v>#REF!</v>
      </c>
      <c r="F12" s="40"/>
      <c r="G12" s="421">
        <f>'C2.1'!G436</f>
        <v>50000</v>
      </c>
      <c r="H12" s="422"/>
    </row>
    <row r="13" spans="2:15" ht="12.75" hidden="1" customHeight="1" x14ac:dyDescent="0.6">
      <c r="B13" s="22" t="str">
        <f>'C2.2'!B10</f>
        <v>C2.2</v>
      </c>
      <c r="C13" s="405" t="str">
        <f>'C2.2'!C10</f>
        <v>DRY SERVICES</v>
      </c>
      <c r="D13" s="406">
        <f>'C2.2'!D10</f>
        <v>0</v>
      </c>
      <c r="E13" s="407" t="e">
        <f>'C2.2'!#REF!</f>
        <v>#REF!</v>
      </c>
      <c r="F13" s="40"/>
      <c r="G13" s="421"/>
      <c r="H13" s="422"/>
    </row>
    <row r="14" spans="2:15" ht="12.75" hidden="1" customHeight="1" x14ac:dyDescent="0.6">
      <c r="B14" s="22" t="str">
        <f>'C2.3'!B10</f>
        <v>C2.3</v>
      </c>
      <c r="C14" s="405" t="str">
        <f>'C2.3'!C10</f>
        <v>WET SERVICES</v>
      </c>
      <c r="D14" s="406">
        <f>'C2.3'!D10</f>
        <v>0</v>
      </c>
      <c r="E14" s="407" t="e">
        <f>'C2.3'!#REF!</f>
        <v>#REF!</v>
      </c>
      <c r="F14" s="40"/>
      <c r="G14" s="421"/>
      <c r="H14" s="422"/>
    </row>
    <row r="15" spans="2:15" ht="12.75" hidden="1" customHeight="1" x14ac:dyDescent="0.6">
      <c r="B15" s="22" t="str">
        <f>'C2.4'!B10</f>
        <v>C2.4</v>
      </c>
      <c r="C15" s="405" t="str">
        <f>'C2.4'!C10</f>
        <v>ENERGY AND OTHER SERVICES</v>
      </c>
      <c r="D15" s="406">
        <f>'C2.4'!D10</f>
        <v>0</v>
      </c>
      <c r="E15" s="407" t="e">
        <f>'C2.4'!#REF!</f>
        <v>#REF!</v>
      </c>
      <c r="F15" s="40"/>
      <c r="G15" s="421"/>
      <c r="H15" s="422"/>
    </row>
    <row r="16" spans="2:15" ht="12.75" hidden="1" customHeight="1" x14ac:dyDescent="0.6">
      <c r="B16" s="22" t="str">
        <f>'C3.1'!B10</f>
        <v>C3.1</v>
      </c>
      <c r="C16" s="405" t="str">
        <f>'C3.1'!C10</f>
        <v>DRAINS</v>
      </c>
      <c r="D16" s="406">
        <f>'C3.1'!D10</f>
        <v>0</v>
      </c>
      <c r="E16" s="407" t="e">
        <f>'C3.1'!#REF!</f>
        <v>#REF!</v>
      </c>
      <c r="F16" s="40"/>
      <c r="G16" s="421">
        <f>'C3.1'!G266</f>
        <v>0</v>
      </c>
      <c r="H16" s="422"/>
    </row>
    <row r="17" spans="2:8" ht="12.75" hidden="1" customHeight="1" x14ac:dyDescent="0.6">
      <c r="B17" s="22" t="str">
        <f>'C3.2'!B10</f>
        <v>C3.2</v>
      </c>
      <c r="C17" s="405" t="str">
        <f>'C3.2'!C10</f>
        <v>CULVERTS</v>
      </c>
      <c r="D17" s="406">
        <f>'C3.2'!D10</f>
        <v>0</v>
      </c>
      <c r="E17" s="407" t="e">
        <f>'C3.2'!#REF!</f>
        <v>#REF!</v>
      </c>
      <c r="F17" s="40"/>
      <c r="G17" s="421">
        <f>'C3.2'!G295</f>
        <v>0</v>
      </c>
      <c r="H17" s="422"/>
    </row>
    <row r="18" spans="2:8" ht="12.75" hidden="1" customHeight="1" x14ac:dyDescent="0.6">
      <c r="B18" s="22" t="str">
        <f>'C3.3'!B10</f>
        <v>C3.3</v>
      </c>
      <c r="C18" s="405" t="str">
        <f>'C3.3'!C10</f>
        <v>CONCRETE KERBING AND CHANNELING, ASPHALT BERMS, CHUTES, DOWNPIPES, AS WELL AS CONCRETE, STONE PITCHED AND GABION LININGS FOR OPEN DRAINS</v>
      </c>
      <c r="D18" s="406">
        <f>'C3.3'!D10</f>
        <v>0</v>
      </c>
      <c r="E18" s="407" t="e">
        <f>'C3.3'!#REF!</f>
        <v>#REF!</v>
      </c>
      <c r="F18" s="40"/>
      <c r="G18" s="421">
        <f>'C3.3'!G217</f>
        <v>0</v>
      </c>
      <c r="H18" s="422"/>
    </row>
    <row r="19" spans="2:8" ht="12.75" hidden="1" customHeight="1" x14ac:dyDescent="0.6">
      <c r="B19" s="22" t="str">
        <f>'C4.1'!B10</f>
        <v>C4.1</v>
      </c>
      <c r="C19" s="405" t="str">
        <f>'C4.1'!C10</f>
        <v>BORROW MATERIALS</v>
      </c>
      <c r="D19" s="406">
        <f>'C4.1'!D10</f>
        <v>0</v>
      </c>
      <c r="E19" s="407" t="e">
        <f>'C4.1'!#REF!</f>
        <v>#REF!</v>
      </c>
      <c r="F19" s="40"/>
      <c r="G19" s="421">
        <f>'C4.1'!G223</f>
        <v>0</v>
      </c>
      <c r="H19" s="422"/>
    </row>
    <row r="20" spans="2:8" ht="12.75" hidden="1" customHeight="1" x14ac:dyDescent="0.6">
      <c r="B20" s="22" t="str">
        <f>'C4.3'!B10</f>
        <v>C4.3</v>
      </c>
      <c r="C20" s="405" t="str">
        <f>'C4.3'!C10</f>
        <v>EXISTING ROAD MATERIALS</v>
      </c>
      <c r="D20" s="406">
        <f>'C4.3'!D13</f>
        <v>0</v>
      </c>
      <c r="E20" s="407" t="e">
        <f>'C4.3'!#REF!</f>
        <v>#REF!</v>
      </c>
      <c r="F20" s="40"/>
      <c r="G20" s="421"/>
      <c r="H20" s="422"/>
    </row>
    <row r="21" spans="2:8" ht="12.75" hidden="1" customHeight="1" x14ac:dyDescent="0.6">
      <c r="B21" s="22" t="str">
        <f>'C4.5'!B10</f>
        <v>C4.5</v>
      </c>
      <c r="C21" s="405" t="str">
        <f>'C4.5'!C10</f>
        <v>ALTERNATIVE MATERIALS</v>
      </c>
      <c r="D21" s="406">
        <f>'C4.5'!D12</f>
        <v>0</v>
      </c>
      <c r="E21" s="407" t="e">
        <f>'C4.5'!#REF!</f>
        <v>#REF!</v>
      </c>
      <c r="F21" s="40"/>
      <c r="G21" s="421"/>
      <c r="H21" s="422"/>
    </row>
    <row r="22" spans="2:8" ht="12.75" hidden="1" customHeight="1" x14ac:dyDescent="0.6">
      <c r="B22" s="22" t="str">
        <f>'C5.5'!B10</f>
        <v>C5.5</v>
      </c>
      <c r="C22" s="405" t="str">
        <f>'C5.5'!C10</f>
        <v>RECONSTRUCTION OF PAVEMENT LAYERS</v>
      </c>
      <c r="D22" s="406">
        <f>'C5.5'!D10</f>
        <v>0</v>
      </c>
      <c r="E22" s="407" t="e">
        <f>'C5.5'!#REF!</f>
        <v>#REF!</v>
      </c>
      <c r="F22" s="40"/>
      <c r="G22" s="421"/>
      <c r="H22" s="422"/>
    </row>
    <row r="23" spans="2:8" ht="12.75" hidden="1" customHeight="1" x14ac:dyDescent="0.6">
      <c r="B23" s="22" t="str">
        <f>'C6.1'!B10</f>
        <v>C6.1</v>
      </c>
      <c r="C23" s="405" t="str">
        <f>'C6.1'!C10</f>
        <v>PAVER LAID CONCRETE LAYERS</v>
      </c>
      <c r="D23" s="406">
        <f>'C6.1'!D10</f>
        <v>0</v>
      </c>
      <c r="E23" s="407" t="e">
        <f>'C6.1'!#REF!</f>
        <v>#REF!</v>
      </c>
      <c r="F23" s="40"/>
      <c r="G23" s="421"/>
      <c r="H23" s="422"/>
    </row>
    <row r="24" spans="2:8" hidden="1" x14ac:dyDescent="0.6">
      <c r="B24" s="22" t="str">
        <f>'C7.1'!B10</f>
        <v>C7.1</v>
      </c>
      <c r="C24" s="405" t="str">
        <f>'C7.1'!C10</f>
        <v>REPLACEMENT OF EXISTING JOINT SEALANT</v>
      </c>
      <c r="D24" s="406">
        <f>'C7.1'!D12</f>
        <v>0</v>
      </c>
      <c r="E24" s="407" t="e">
        <f>'C7.1'!#REF!</f>
        <v>#REF!</v>
      </c>
      <c r="F24" s="40"/>
      <c r="G24" s="421"/>
      <c r="H24" s="422"/>
    </row>
    <row r="25" spans="2:8" hidden="1" x14ac:dyDescent="0.6">
      <c r="B25" s="22" t="str">
        <f>'C7.2'!B10</f>
        <v>C7.2</v>
      </c>
      <c r="C25" s="405" t="str">
        <f>'C7.2'!C10</f>
        <v>REPAIR TO EXISTING JOINTS AND UNCONTROLLED CRACKS INTO CONCRETE PAVEMENTS</v>
      </c>
      <c r="D25" s="406">
        <f>'C7.2'!D12</f>
        <v>0</v>
      </c>
      <c r="E25" s="407" t="e">
        <f>'C7.2'!#REF!</f>
        <v>#REF!</v>
      </c>
      <c r="F25" s="40"/>
      <c r="G25" s="421"/>
      <c r="H25" s="422"/>
    </row>
    <row r="26" spans="2:8" hidden="1" x14ac:dyDescent="0.6">
      <c r="B26" s="22" t="str">
        <f>'C7.3'!B10</f>
        <v>C7.3</v>
      </c>
      <c r="C26" s="405" t="str">
        <f>'C7.3'!C10</f>
        <v>REMOVAL AND REINSTATEMENT OF EXISTING CONCRETE LAYERS</v>
      </c>
      <c r="D26" s="406">
        <f>'C7.3'!D12</f>
        <v>0</v>
      </c>
      <c r="E26" s="407" t="e">
        <f>'C7.3'!#REF!</f>
        <v>#REF!</v>
      </c>
      <c r="F26" s="40"/>
      <c r="G26" s="421"/>
      <c r="H26" s="422"/>
    </row>
    <row r="27" spans="2:8" hidden="1" x14ac:dyDescent="0.6">
      <c r="B27" s="22" t="str">
        <f>'C7.4'!B10</f>
        <v>C7.4</v>
      </c>
      <c r="C27" s="405" t="str">
        <f>'C7.4'!C10</f>
        <v>REINSTATEMENT OF SLAB SUPPORT BY GROUT INJECTION</v>
      </c>
      <c r="D27" s="406" t="str">
        <f>'C7.4'!D12</f>
        <v>number of 50 kg cement pockets</v>
      </c>
      <c r="E27" s="407" t="e">
        <f>'C7.4'!#REF!</f>
        <v>#REF!</v>
      </c>
      <c r="F27" s="40"/>
      <c r="G27" s="421"/>
      <c r="H27" s="422"/>
    </row>
    <row r="28" spans="2:8" hidden="1" x14ac:dyDescent="0.6">
      <c r="B28" s="22" t="str">
        <f>'C7.5'!B10</f>
        <v>C7.5</v>
      </c>
      <c r="C28" s="405" t="str">
        <f>'C7.5'!C10</f>
        <v>REINSTATEMENT OF RIDING QUALITY</v>
      </c>
      <c r="D28" s="406">
        <f>'C7.4'!D13</f>
        <v>0</v>
      </c>
      <c r="E28" s="407" t="e">
        <f>'C7.4'!#REF!</f>
        <v>#REF!</v>
      </c>
      <c r="F28" s="40"/>
      <c r="G28" s="421"/>
      <c r="H28" s="422"/>
    </row>
    <row r="29" spans="2:8" hidden="1" x14ac:dyDescent="0.6">
      <c r="B29" s="22" t="str">
        <f>'C7.6'!B10</f>
        <v>C7.6</v>
      </c>
      <c r="C29" s="405" t="str">
        <f>'C7.6'!C10</f>
        <v>REINSTATEMENT OF SURFACE TEXTURE</v>
      </c>
      <c r="D29" s="406">
        <f>'C7.4'!D14</f>
        <v>0</v>
      </c>
      <c r="E29" s="407" t="e">
        <f>'C7.4'!#REF!</f>
        <v>#REF!</v>
      </c>
      <c r="F29" s="40"/>
      <c r="G29" s="421"/>
      <c r="H29" s="422"/>
    </row>
    <row r="30" spans="2:8" hidden="1" x14ac:dyDescent="0.6">
      <c r="B30" s="22" t="str">
        <f>'C8.1'!B10</f>
        <v>C8.1</v>
      </c>
      <c r="C30" s="405" t="str">
        <f>'C8.1'!C10</f>
        <v>PRIME COAT</v>
      </c>
      <c r="D30" s="406">
        <f>'C8.1'!D10</f>
        <v>0</v>
      </c>
      <c r="E30" s="407" t="e">
        <f>'C8.1'!#REF!</f>
        <v>#REF!</v>
      </c>
      <c r="F30" s="40"/>
      <c r="G30" s="421">
        <f>'C8.1'!G77</f>
        <v>0</v>
      </c>
      <c r="H30" s="422"/>
    </row>
    <row r="31" spans="2:8" ht="12.75" hidden="1" customHeight="1" x14ac:dyDescent="0.6">
      <c r="B31" s="22" t="str">
        <f>'C8.2'!B10</f>
        <v>C8.2</v>
      </c>
      <c r="C31" s="405" t="str">
        <f>'C8.2'!C10</f>
        <v>COVER SPRAYS, FOG SPRAYS AND REJUVENATION SPRAYS</v>
      </c>
      <c r="D31" s="406">
        <f>'C8.2'!D10</f>
        <v>0</v>
      </c>
      <c r="E31" s="407" t="e">
        <f>'C8.2'!#REF!</f>
        <v>#REF!</v>
      </c>
      <c r="F31" s="40"/>
      <c r="G31" s="402"/>
      <c r="H31" s="381"/>
    </row>
    <row r="32" spans="2:8" hidden="1" x14ac:dyDescent="0.6">
      <c r="B32" s="22" t="str">
        <f>'C8.3'!B10</f>
        <v>C8.3</v>
      </c>
      <c r="C32" s="405" t="str">
        <f>'C8.3'!C10</f>
        <v>TEXTURE TREATMENT</v>
      </c>
      <c r="D32" s="406">
        <f>'C8.3'!D10</f>
        <v>0</v>
      </c>
      <c r="E32" s="407" t="e">
        <f>'C8.3'!#REF!</f>
        <v>#REF!</v>
      </c>
      <c r="F32" s="40"/>
      <c r="G32" s="402"/>
      <c r="H32" s="381"/>
    </row>
    <row r="33" spans="2:8" hidden="1" x14ac:dyDescent="0.6">
      <c r="B33" s="22" t="str">
        <f>'C8.4'!B10</f>
        <v>C8.4</v>
      </c>
      <c r="C33" s="405" t="str">
        <f>'C8.4'!C10</f>
        <v>RUT AND/OR DEPRESSION CORRECTION</v>
      </c>
      <c r="D33" s="406">
        <f>'C8.4'!D10</f>
        <v>0</v>
      </c>
      <c r="E33" s="407" t="e">
        <f>'C8.4'!#REF!</f>
        <v>#REF!</v>
      </c>
      <c r="F33" s="40"/>
      <c r="G33" s="402"/>
      <c r="H33" s="381"/>
    </row>
    <row r="34" spans="2:8" hidden="1" x14ac:dyDescent="0.6">
      <c r="B34" s="22" t="str">
        <f>'C8.5'!B10</f>
        <v>C8.5</v>
      </c>
      <c r="C34" s="405" t="str">
        <f>'C8.5'!C10</f>
        <v>STANDARD CRACK SEALING</v>
      </c>
      <c r="D34" s="406">
        <f>'C8.5'!D10</f>
        <v>0</v>
      </c>
      <c r="E34" s="407" t="e">
        <f>'C8.5'!#REF!</f>
        <v>#REF!</v>
      </c>
      <c r="F34" s="40"/>
      <c r="G34" s="402"/>
      <c r="H34" s="381"/>
    </row>
    <row r="35" spans="2:8" hidden="1" x14ac:dyDescent="0.6">
      <c r="B35" s="22" t="str">
        <f>'C8.6'!B10</f>
        <v>C8.6</v>
      </c>
      <c r="C35" s="405" t="str">
        <f>'C8.6'!C10</f>
        <v>GEOSYNTHETIC CRACK SEALING</v>
      </c>
      <c r="D35" s="406">
        <f>'C8.6'!D10</f>
        <v>0</v>
      </c>
      <c r="E35" s="407" t="e">
        <f>'C8.6'!#REF!</f>
        <v>#REF!</v>
      </c>
      <c r="F35" s="40"/>
      <c r="G35" s="402"/>
      <c r="H35" s="381"/>
    </row>
    <row r="36" spans="2:8" hidden="1" x14ac:dyDescent="0.6">
      <c r="B36" s="22" t="str">
        <f>'C8.7'!B10</f>
        <v>C8.7</v>
      </c>
      <c r="C36" s="405" t="str">
        <f>'C8.7'!C10</f>
        <v>PLANING</v>
      </c>
      <c r="D36" s="406">
        <f>'C8.7'!D10</f>
        <v>0</v>
      </c>
      <c r="E36" s="407" t="e">
        <f>'C8.7'!#REF!</f>
        <v>#REF!</v>
      </c>
      <c r="F36" s="40"/>
      <c r="G36" s="402"/>
      <c r="H36" s="381"/>
    </row>
    <row r="37" spans="2:8" hidden="1" x14ac:dyDescent="0.6">
      <c r="B37" s="22" t="str">
        <f>'C8.8'!B10</f>
        <v>PSC8.8</v>
      </c>
      <c r="C37" s="405" t="str">
        <f>'C8.8'!C10</f>
        <v>PATCHING AND EDGE BREAK REPAIR</v>
      </c>
      <c r="D37" s="406">
        <f>'C8.8'!D10</f>
        <v>0</v>
      </c>
      <c r="E37" s="407" t="e">
        <f>'C8.8'!#REF!</f>
        <v>#REF!</v>
      </c>
      <c r="F37" s="40"/>
      <c r="G37" s="402"/>
      <c r="H37" s="381"/>
    </row>
    <row r="38" spans="2:8" hidden="1" x14ac:dyDescent="0.6">
      <c r="B38" s="22" t="str">
        <f>'C8.9'!B10</f>
        <v>C8.9</v>
      </c>
      <c r="C38" s="405" t="str">
        <f>'C8.9'!C10</f>
        <v>REPAIR OF SURFACE DEFECTS</v>
      </c>
      <c r="D38" s="406">
        <f>'C8.9'!D10</f>
        <v>0</v>
      </c>
      <c r="E38" s="407" t="e">
        <f>'C8.9'!#REF!</f>
        <v>#REF!</v>
      </c>
      <c r="F38" s="40"/>
      <c r="G38" s="402"/>
      <c r="H38" s="381"/>
    </row>
    <row r="39" spans="2:8" hidden="1" x14ac:dyDescent="0.6">
      <c r="B39" s="22" t="str">
        <f>'C9.1'!B10</f>
        <v>C9.1</v>
      </c>
      <c r="C39" s="405" t="str">
        <f>'C9.1'!C10</f>
        <v>ASPHALT LAYERS</v>
      </c>
      <c r="D39" s="406">
        <f>'C9.1'!D10</f>
        <v>0</v>
      </c>
      <c r="E39" s="407" t="e">
        <f>'C9.1'!#REF!</f>
        <v>#REF!</v>
      </c>
      <c r="F39" s="40"/>
      <c r="G39" s="402"/>
      <c r="H39" s="381"/>
    </row>
    <row r="40" spans="2:8" hidden="1" x14ac:dyDescent="0.6">
      <c r="B40" s="22" t="str">
        <f>'C10.1'!B10</f>
        <v>C10.1</v>
      </c>
      <c r="C40" s="405" t="str">
        <f>'C10.1'!C10</f>
        <v>GENERAL REQUIREMENTS FOR SURFACE TREATMENTS</v>
      </c>
      <c r="D40" s="406">
        <f>'C10.1'!D11</f>
        <v>0</v>
      </c>
      <c r="E40" s="407" t="e">
        <f>'C10.1'!#REF!</f>
        <v>#REF!</v>
      </c>
      <c r="F40" s="40"/>
      <c r="G40" s="421">
        <f>'C10.1'!G388</f>
        <v>0</v>
      </c>
      <c r="H40" s="422"/>
    </row>
    <row r="41" spans="2:8" hidden="1" x14ac:dyDescent="0.6">
      <c r="B41" s="22" t="str">
        <f>'C11.3'!B10</f>
        <v>C11.3</v>
      </c>
      <c r="C41" s="405" t="str">
        <f>'C11.3'!C10</f>
        <v>GUIDE BLOCKS AND KILOMETRE MARKERS</v>
      </c>
      <c r="D41" s="406">
        <f>'C11.3'!D13</f>
        <v>0</v>
      </c>
      <c r="E41" s="407" t="e">
        <f>'C11.3'!#REF!</f>
        <v>#REF!</v>
      </c>
      <c r="F41" s="40"/>
      <c r="G41" s="421"/>
      <c r="H41" s="422"/>
    </row>
    <row r="42" spans="2:8" hidden="1" x14ac:dyDescent="0.6">
      <c r="B42" s="22" t="str">
        <f>'C11.4'!B10</f>
        <v>C11.4</v>
      </c>
      <c r="C42" s="405" t="str">
        <f>'C11.4'!C10</f>
        <v>ROAD RESTRAINT SYSTEMS</v>
      </c>
      <c r="D42" s="406">
        <f>'C11.4'!D13</f>
        <v>0</v>
      </c>
      <c r="E42" s="407" t="e">
        <f>'C11.4'!#REF!</f>
        <v>#REF!</v>
      </c>
      <c r="F42" s="40"/>
      <c r="G42" s="421">
        <f>'C11.4'!G189</f>
        <v>0</v>
      </c>
      <c r="H42" s="422"/>
    </row>
    <row r="43" spans="2:8" hidden="1" x14ac:dyDescent="0.6">
      <c r="B43" s="22" t="str">
        <f>'C11.5'!B10</f>
        <v>C11.5</v>
      </c>
      <c r="C43" s="405" t="str">
        <f>'C11.5'!C10</f>
        <v>FENCING</v>
      </c>
      <c r="D43" s="406">
        <f>'C11.5'!D13</f>
        <v>0</v>
      </c>
      <c r="E43" s="407" t="e">
        <f>'C11.5'!#REF!</f>
        <v>#REF!</v>
      </c>
      <c r="F43" s="40"/>
      <c r="G43" s="421"/>
      <c r="H43" s="422"/>
    </row>
    <row r="44" spans="2:8" hidden="1" x14ac:dyDescent="0.6">
      <c r="B44" s="22" t="str">
        <f>'C11.7'!B10</f>
        <v>C11.7</v>
      </c>
      <c r="C44" s="405" t="str">
        <f>'C11.7'!C10</f>
        <v>ROAD MARKINGS AND ROAD STUDS</v>
      </c>
      <c r="D44" s="406">
        <f>'C11.7'!D11</f>
        <v>0</v>
      </c>
      <c r="E44" s="407" t="e">
        <f>'C11.7'!#REF!</f>
        <v>#REF!</v>
      </c>
      <c r="F44" s="40"/>
      <c r="G44" s="421">
        <f>'C11.7'!G257</f>
        <v>0</v>
      </c>
      <c r="H44" s="422"/>
    </row>
    <row r="45" spans="2:8" hidden="1" x14ac:dyDescent="0.6">
      <c r="B45" s="22" t="str">
        <f>'C12.2'!B10</f>
        <v>C12.2</v>
      </c>
      <c r="C45" s="405" t="str">
        <f>'C12.2'!C10</f>
        <v>GROUND ANCHORS</v>
      </c>
      <c r="D45" s="406">
        <f>'C12.2'!D9</f>
        <v>0</v>
      </c>
      <c r="E45" s="407" t="e">
        <f>'C12.2'!#REF!</f>
        <v>#REF!</v>
      </c>
      <c r="F45" s="40"/>
      <c r="G45" s="402"/>
      <c r="H45" s="381"/>
    </row>
    <row r="46" spans="2:8" hidden="1" x14ac:dyDescent="0.6">
      <c r="B46" s="21" t="str">
        <f>'C12.3'!B10</f>
        <v>C12.3</v>
      </c>
      <c r="C46" s="405" t="str">
        <f>'C12.3'!C10</f>
        <v>GROUND IMPROVEMENT</v>
      </c>
      <c r="D46" s="406">
        <f>'C12.3'!D9</f>
        <v>0</v>
      </c>
      <c r="E46" s="407" t="e">
        <f>'C12.3'!#REF!</f>
        <v>#REF!</v>
      </c>
      <c r="F46" s="40"/>
      <c r="G46" s="402"/>
      <c r="H46" s="381"/>
    </row>
    <row r="47" spans="2:8" hidden="1" x14ac:dyDescent="0.6">
      <c r="B47" s="22" t="str">
        <f>'C12.4'!B10</f>
        <v>C12.4</v>
      </c>
      <c r="C47" s="405" t="str">
        <f>'C12.4'!C10</f>
        <v>LATERAL SUPPORT</v>
      </c>
      <c r="D47" s="406" t="e">
        <f>'C12.4'!#REF!</f>
        <v>#REF!</v>
      </c>
      <c r="E47" s="407" t="e">
        <f>'C12.4'!#REF!</f>
        <v>#REF!</v>
      </c>
      <c r="F47" s="40"/>
      <c r="G47" s="402"/>
      <c r="H47" s="381"/>
    </row>
    <row r="48" spans="2:8" hidden="1" x14ac:dyDescent="0.6">
      <c r="B48" s="22" t="str">
        <f>'C12.5'!B10</f>
        <v xml:space="preserve">C12.5 </v>
      </c>
      <c r="C48" s="405" t="str">
        <f>'C12.5'!C10</f>
        <v>SHOTCRETE</v>
      </c>
      <c r="D48" s="406">
        <f>'C12.5'!D11</f>
        <v>0</v>
      </c>
      <c r="E48" s="407" t="e">
        <f>'C12.5'!#REF!</f>
        <v>#REF!</v>
      </c>
      <c r="F48" s="40"/>
      <c r="G48" s="402"/>
      <c r="H48" s="381"/>
    </row>
    <row r="49" spans="2:15" hidden="1" x14ac:dyDescent="0.6">
      <c r="B49" s="22" t="str">
        <f>'C12.6'!B10</f>
        <v>C12.6</v>
      </c>
      <c r="C49" s="405" t="str">
        <f>'C12.6'!C10</f>
        <v>MECHANICALLY STABILISED FILL AND GABIONS</v>
      </c>
      <c r="D49" s="406">
        <f>'C12.6'!D11</f>
        <v>0</v>
      </c>
      <c r="E49" s="407" t="e">
        <f>'C12.6'!#REF!</f>
        <v>#REF!</v>
      </c>
      <c r="F49" s="40"/>
      <c r="G49" s="402"/>
      <c r="H49" s="381"/>
    </row>
    <row r="50" spans="2:15" hidden="1" x14ac:dyDescent="0.6">
      <c r="B50" s="22" t="str">
        <f>'C12.7'!B10</f>
        <v>C12.7</v>
      </c>
      <c r="C50" s="405" t="str">
        <f>'C12.7'!C10</f>
        <v>TRENCHLESS METHODS</v>
      </c>
      <c r="D50" s="406">
        <f>'C12.7'!D11</f>
        <v>0</v>
      </c>
      <c r="E50" s="407" t="e">
        <f>'C12.7'!#REF!</f>
        <v>#REF!</v>
      </c>
      <c r="F50" s="40"/>
      <c r="G50" s="402"/>
      <c r="H50" s="381"/>
    </row>
    <row r="51" spans="2:15" hidden="1" x14ac:dyDescent="0.6">
      <c r="B51" s="22" t="str">
        <f>'C12.10'!B10</f>
        <v>C12.10</v>
      </c>
      <c r="C51" s="405" t="str">
        <f>'C12.10'!C10</f>
        <v>HARD EXCAVATION BY BLASTING</v>
      </c>
      <c r="D51" s="406">
        <f>'C12.10'!D11</f>
        <v>0</v>
      </c>
      <c r="E51" s="407" t="e">
        <f>'C12.10'!#REF!</f>
        <v>#REF!</v>
      </c>
      <c r="F51" s="40"/>
      <c r="G51" s="402"/>
      <c r="H51" s="381"/>
    </row>
    <row r="52" spans="2:15" hidden="1" x14ac:dyDescent="0.6">
      <c r="B52" s="86" t="str">
        <f>'C12.12'!B10</f>
        <v>C12.12</v>
      </c>
      <c r="C52" s="425" t="str">
        <f>'C12.12'!C10</f>
        <v>CONSTRUCTION DEWATERING</v>
      </c>
      <c r="D52" s="426">
        <f>'C12.12'!D9</f>
        <v>0</v>
      </c>
      <c r="E52" s="427" t="e">
        <f>'C12.12'!#REF!</f>
        <v>#REF!</v>
      </c>
      <c r="F52" s="160"/>
      <c r="G52" s="428"/>
      <c r="H52" s="382"/>
    </row>
    <row r="53" spans="2:15" s="28" customFormat="1" ht="23.25" customHeight="1" x14ac:dyDescent="0.6">
      <c r="B53" s="419" t="s">
        <v>4466</v>
      </c>
      <c r="C53" s="420"/>
      <c r="D53" s="420"/>
      <c r="E53" s="420"/>
      <c r="F53" s="420"/>
      <c r="G53" s="423">
        <f>SUM(G9:H52)</f>
        <v>507500</v>
      </c>
      <c r="H53" s="424"/>
      <c r="I53" s="34"/>
      <c r="L53" s="207"/>
      <c r="M53" s="54"/>
    </row>
    <row r="54" spans="2:15" ht="20.25" customHeight="1" x14ac:dyDescent="0.6">
      <c r="B54" s="2" t="str">
        <f>Client1</f>
        <v>Province of KwaZulu-Natal</v>
      </c>
      <c r="D54" s="4"/>
      <c r="E54" s="4"/>
      <c r="F54" s="379" t="str">
        <f>"Contract No. "&amp;ContractNo</f>
        <v>Contract No. ZNB00904/00000/00/HOD/INF/21/T</v>
      </c>
      <c r="G54" s="379"/>
      <c r="H54" s="379"/>
    </row>
    <row r="55" spans="2:15" s="1" customFormat="1" ht="18" customHeight="1" x14ac:dyDescent="0.6">
      <c r="C55" s="55"/>
      <c r="D55" s="4"/>
      <c r="E55" s="4"/>
      <c r="F55" s="4"/>
      <c r="H55" s="5"/>
      <c r="L55" s="225"/>
    </row>
    <row r="56" spans="2:15" s="1" customFormat="1" ht="16.5" customHeight="1" x14ac:dyDescent="0.6">
      <c r="B56" s="101" t="str">
        <f>Client2</f>
        <v>Department of Transport</v>
      </c>
      <c r="C56" s="103"/>
      <c r="D56" s="83"/>
      <c r="E56" s="83"/>
      <c r="F56" s="83"/>
      <c r="G56" s="84"/>
      <c r="H56" s="102"/>
      <c r="J56" s="5"/>
      <c r="K56" s="5"/>
      <c r="L56" s="4"/>
    </row>
    <row r="57" spans="2:15" s="1" customFormat="1" ht="7.5" customHeight="1" x14ac:dyDescent="0.6">
      <c r="B57" s="369" t="str">
        <f>ContractDescription</f>
        <v>THE CONSTRUCTION OF THE LOVU RIVER PEDESTRIAN BRIDGE NO.3383 IN THE DURBAN REGION</v>
      </c>
      <c r="C57" s="370"/>
      <c r="D57" s="370"/>
      <c r="E57" s="370"/>
      <c r="F57" s="370"/>
      <c r="G57" s="370"/>
      <c r="H57" s="412"/>
      <c r="J57" s="5"/>
      <c r="K57" s="5"/>
      <c r="L57" s="4"/>
    </row>
    <row r="58" spans="2:15" ht="12.75" customHeight="1" x14ac:dyDescent="0.6">
      <c r="B58" s="369"/>
      <c r="C58" s="370"/>
      <c r="D58" s="370"/>
      <c r="E58" s="370"/>
      <c r="F58" s="370"/>
      <c r="G58" s="370"/>
      <c r="H58" s="412"/>
    </row>
    <row r="59" spans="2:15" ht="7.5" customHeight="1" x14ac:dyDescent="0.6">
      <c r="B59" s="371"/>
      <c r="C59" s="372"/>
      <c r="D59" s="372"/>
      <c r="E59" s="372"/>
      <c r="F59" s="372"/>
      <c r="G59" s="372"/>
      <c r="H59" s="413"/>
    </row>
    <row r="60" spans="2:15" ht="25.5" customHeight="1" x14ac:dyDescent="0.6">
      <c r="B60" s="408" t="s">
        <v>4463</v>
      </c>
      <c r="C60" s="409"/>
      <c r="D60" s="409"/>
      <c r="E60" s="409"/>
      <c r="F60" s="409"/>
      <c r="G60" s="409"/>
      <c r="H60" s="410"/>
    </row>
    <row r="61" spans="2:15" x14ac:dyDescent="0.6">
      <c r="B61" s="11" t="s">
        <v>4464</v>
      </c>
      <c r="C61" s="414" t="s">
        <v>10</v>
      </c>
      <c r="D61" s="411"/>
      <c r="E61" s="415"/>
      <c r="F61" s="11" t="s">
        <v>4465</v>
      </c>
      <c r="G61" s="411" t="s">
        <v>14</v>
      </c>
      <c r="H61" s="415"/>
      <c r="O61" s="151"/>
    </row>
    <row r="62" spans="2:15" s="28" customFormat="1" ht="19.5" customHeight="1" x14ac:dyDescent="0.6">
      <c r="B62" s="419" t="s">
        <v>4467</v>
      </c>
      <c r="C62" s="420"/>
      <c r="D62" s="420"/>
      <c r="E62" s="420"/>
      <c r="F62" s="420"/>
      <c r="G62" s="423">
        <f>SUM(G53)</f>
        <v>507500</v>
      </c>
      <c r="H62" s="424"/>
      <c r="I62" s="34"/>
    </row>
    <row r="63" spans="2:15" hidden="1" x14ac:dyDescent="0.6">
      <c r="B63" s="107" t="str">
        <f>'C13.1'!B10</f>
        <v>C13.1</v>
      </c>
      <c r="C63" s="416" t="str">
        <f>'C13.1'!C10</f>
        <v>FOUNDATIONS</v>
      </c>
      <c r="D63" s="417">
        <f>'C13.1'!D10</f>
        <v>0</v>
      </c>
      <c r="E63" s="418" t="e">
        <f>'C13.1'!#REF!</f>
        <v>#REF!</v>
      </c>
      <c r="F63" s="197"/>
      <c r="G63" s="421"/>
      <c r="H63" s="422"/>
    </row>
    <row r="64" spans="2:15" hidden="1" x14ac:dyDescent="0.6">
      <c r="B64" s="22" t="str">
        <f>'C13.2'!B10</f>
        <v>C13.2</v>
      </c>
      <c r="C64" s="405" t="str">
        <f>'C13.2'!C10</f>
        <v>FALSEWORK, FORMWORK AND CONCRETE FINISH</v>
      </c>
      <c r="D64" s="406">
        <f>'C13.2'!D10</f>
        <v>0</v>
      </c>
      <c r="E64" s="407" t="e">
        <f>'C13.2'!#REF!</f>
        <v>#REF!</v>
      </c>
      <c r="F64" s="40"/>
      <c r="G64" s="421"/>
      <c r="H64" s="422"/>
    </row>
    <row r="65" spans="2:8" hidden="1" x14ac:dyDescent="0.6">
      <c r="B65" s="22" t="str">
        <f>'C13.3'!B10</f>
        <v>C13.3</v>
      </c>
      <c r="C65" s="405" t="str">
        <f>'C13.3'!C10</f>
        <v>STEEL REINFORCEMENT</v>
      </c>
      <c r="D65" s="406">
        <f>'C13.3'!D10</f>
        <v>0</v>
      </c>
      <c r="E65" s="407" t="e">
        <f>'C13.3'!#REF!</f>
        <v>#REF!</v>
      </c>
      <c r="F65" s="40"/>
      <c r="G65" s="421"/>
      <c r="H65" s="422"/>
    </row>
    <row r="66" spans="2:8" hidden="1" x14ac:dyDescent="0.6">
      <c r="B66" s="22" t="str">
        <f>'C13.4'!B10</f>
        <v>C13.4</v>
      </c>
      <c r="C66" s="405" t="str">
        <f>'C13.4'!C10</f>
        <v>CONCRETE</v>
      </c>
      <c r="D66" s="406">
        <f>'C13.4'!D10</f>
        <v>0</v>
      </c>
      <c r="E66" s="407" t="e">
        <f>'C13.4'!#REF!</f>
        <v>#REF!</v>
      </c>
      <c r="F66" s="40"/>
      <c r="G66" s="421"/>
      <c r="H66" s="422"/>
    </row>
    <row r="67" spans="2:8" hidden="1" x14ac:dyDescent="0.6">
      <c r="B67" s="22" t="str">
        <f>'C13.5'!B10</f>
        <v>C13.5</v>
      </c>
      <c r="C67" s="405" t="str">
        <f>'C13.5'!C10</f>
        <v>PRESTRESSING</v>
      </c>
      <c r="D67" s="406">
        <f>'C13.5'!D10</f>
        <v>0</v>
      </c>
      <c r="E67" s="407" t="e">
        <f>'C13.5'!#REF!</f>
        <v>#REF!</v>
      </c>
      <c r="F67" s="40"/>
      <c r="G67" s="421"/>
      <c r="H67" s="422"/>
    </row>
    <row r="68" spans="2:8" hidden="1" x14ac:dyDescent="0.6">
      <c r="B68" s="22" t="str">
        <f>'C13.6'!B10</f>
        <v>C13.6</v>
      </c>
      <c r="C68" s="405" t="str">
        <f>'C13.6'!C10</f>
        <v>BEARINGS</v>
      </c>
      <c r="D68" s="406">
        <f>'C13.6'!D10</f>
        <v>0</v>
      </c>
      <c r="E68" s="407" t="e">
        <f>'C13.6'!#REF!</f>
        <v>#REF!</v>
      </c>
      <c r="F68" s="40"/>
      <c r="G68" s="421"/>
      <c r="H68" s="422"/>
    </row>
    <row r="69" spans="2:8" hidden="1" x14ac:dyDescent="0.6">
      <c r="B69" s="22" t="str">
        <f>'C13.7'!B10</f>
        <v>C13.7</v>
      </c>
      <c r="C69" s="405" t="str">
        <f>'C13.7'!C10</f>
        <v>JOINTS</v>
      </c>
      <c r="D69" s="406">
        <f>'C13.7'!D10</f>
        <v>0</v>
      </c>
      <c r="E69" s="407" t="e">
        <f>'C13.7'!#REF!</f>
        <v>#REF!</v>
      </c>
      <c r="F69" s="40"/>
      <c r="G69" s="421"/>
      <c r="H69" s="422"/>
    </row>
    <row r="70" spans="2:8" hidden="1" x14ac:dyDescent="0.6">
      <c r="B70" s="22" t="str">
        <f>'C13.8'!B10</f>
        <v>C13.8</v>
      </c>
      <c r="C70" s="405" t="str">
        <f>'C13.8'!C10</f>
        <v>ANCILLARY STRUCTURAL ELEMENTS</v>
      </c>
      <c r="D70" s="406">
        <f>'C13.8'!D10</f>
        <v>0</v>
      </c>
      <c r="E70" s="407" t="e">
        <f>'C13.8'!#REF!</f>
        <v>#REF!</v>
      </c>
      <c r="F70" s="40"/>
      <c r="G70" s="421"/>
      <c r="H70" s="422"/>
    </row>
    <row r="71" spans="2:8" ht="12.75" hidden="1" customHeight="1" x14ac:dyDescent="0.6">
      <c r="B71" s="22" t="str">
        <f>'C13.9'!B10</f>
        <v>C13.9</v>
      </c>
      <c r="C71" s="405" t="str">
        <f>'C13.9'!C10</f>
        <v>STRUCTURAL STEELWORK FOR MINOR STRUCTURES</v>
      </c>
      <c r="D71" s="406">
        <f>'C13.9'!D10</f>
        <v>0</v>
      </c>
      <c r="E71" s="407" t="e">
        <f>'C13.9'!#REF!</f>
        <v>#REF!</v>
      </c>
      <c r="F71" s="40"/>
      <c r="G71" s="421"/>
      <c r="H71" s="422"/>
    </row>
    <row r="72" spans="2:8" hidden="1" x14ac:dyDescent="0.6">
      <c r="B72" s="22" t="str">
        <f>'C13.10'!B10</f>
        <v>C13.10</v>
      </c>
      <c r="C72" s="405" t="str">
        <f>'C13.10'!C10</f>
        <v>PAINTING OF MINOR STRUCTURES</v>
      </c>
      <c r="D72" s="406">
        <f>'C13.10'!D10</f>
        <v>0</v>
      </c>
      <c r="E72" s="407" t="e">
        <f>'C13.10'!#REF!</f>
        <v>#REF!</v>
      </c>
      <c r="F72" s="40"/>
      <c r="G72" s="421"/>
      <c r="H72" s="422"/>
    </row>
    <row r="73" spans="2:8" hidden="1" x14ac:dyDescent="0.6">
      <c r="B73" s="22" t="str">
        <f>'C13.11'!B10</f>
        <v>C13.11</v>
      </c>
      <c r="C73" s="405" t="str">
        <f>'C13.11'!C10</f>
        <v>STRUCTURAL STEELWORK FOR MAJOR STRUCTURES</v>
      </c>
      <c r="D73" s="406">
        <f>'C13.11'!D10</f>
        <v>0</v>
      </c>
      <c r="E73" s="407" t="e">
        <f>'C13.11'!#REF!</f>
        <v>#REF!</v>
      </c>
      <c r="F73" s="40"/>
      <c r="G73" s="402"/>
      <c r="H73" s="381"/>
    </row>
    <row r="74" spans="2:8" hidden="1" x14ac:dyDescent="0.6">
      <c r="B74" s="22" t="str">
        <f>'C13.12'!B10</f>
        <v>C13.12</v>
      </c>
      <c r="C74" s="405" t="str">
        <f>'C13.12'!C10</f>
        <v>STRUCTURAL STEEL PROTECTIVE TREATMENT OF MAJOR STRUCTURES</v>
      </c>
      <c r="D74" s="406">
        <f>'C13.12'!D10</f>
        <v>0</v>
      </c>
      <c r="E74" s="407" t="e">
        <f>'C13.12'!#REF!</f>
        <v>#REF!</v>
      </c>
      <c r="F74" s="40"/>
      <c r="G74" s="402"/>
      <c r="H74" s="381"/>
    </row>
    <row r="75" spans="2:8" hidden="1" x14ac:dyDescent="0.6">
      <c r="B75" s="22" t="str">
        <f>'C13.13'!B10</f>
        <v>C13.13</v>
      </c>
      <c r="C75" s="405" t="str">
        <f>'C13.13'!C10</f>
        <v>INCREMENTAL LAUNCHING OF BRIDGE DECKS</v>
      </c>
      <c r="D75" s="406">
        <f>'C13.13'!D10</f>
        <v>0</v>
      </c>
      <c r="E75" s="407" t="e">
        <f>'C13.13'!#REF!</f>
        <v>#REF!</v>
      </c>
      <c r="F75" s="40"/>
      <c r="G75" s="402"/>
      <c r="H75" s="381"/>
    </row>
    <row r="76" spans="2:8" hidden="1" x14ac:dyDescent="0.6">
      <c r="B76" s="22" t="str">
        <f>'C13.14'!B10</f>
        <v>C13.14</v>
      </c>
      <c r="C76" s="405" t="str">
        <f>'C13.14'!C10</f>
        <v>SPECIALIST STRUCTURES</v>
      </c>
      <c r="D76" s="406">
        <f>'C13.14'!D10</f>
        <v>0</v>
      </c>
      <c r="E76" s="407" t="e">
        <f>'C13.14'!#REF!</f>
        <v>#REF!</v>
      </c>
      <c r="F76" s="40"/>
      <c r="G76" s="402"/>
      <c r="H76" s="381"/>
    </row>
    <row r="77" spans="2:8" hidden="1" x14ac:dyDescent="0.6">
      <c r="B77" s="22" t="str">
        <f>'C14.1'!B10</f>
        <v>C14.1</v>
      </c>
      <c r="C77" s="405" t="str">
        <f>'C14.1'!C10</f>
        <v>ACCESS FOR BRIDGE REHABILITATION</v>
      </c>
      <c r="D77" s="406">
        <f>'C14.1'!D10</f>
        <v>0</v>
      </c>
      <c r="E77" s="407" t="e">
        <f>'C14.1'!#REF!</f>
        <v>#REF!</v>
      </c>
      <c r="F77" s="40"/>
      <c r="G77" s="402"/>
      <c r="H77" s="381"/>
    </row>
    <row r="78" spans="2:8" hidden="1" x14ac:dyDescent="0.6">
      <c r="B78" s="22" t="str">
        <f>'C14.2'!B10</f>
        <v>C14.2</v>
      </c>
      <c r="C78" s="405" t="str">
        <f>'C14.2'!C10</f>
        <v>CORROSION SURVEY METHODS AND TESTING OF NEAR SURFACE CONCRETE PROPERTIES</v>
      </c>
      <c r="D78" s="406">
        <f>'C14.2'!D10</f>
        <v>0</v>
      </c>
      <c r="E78" s="407" t="e">
        <f>'C14.2'!#REF!</f>
        <v>#REF!</v>
      </c>
      <c r="F78" s="40"/>
      <c r="G78" s="402"/>
      <c r="H78" s="381"/>
    </row>
    <row r="79" spans="2:8" hidden="1" x14ac:dyDescent="0.6">
      <c r="B79" s="22" t="str">
        <f>'C14.3'!B10</f>
        <v>C14.3</v>
      </c>
      <c r="C79" s="405" t="str">
        <f>'C14.3'!C10</f>
        <v>DEMOLITION AND REMOVAL OF STRUCTURAL CONCRETE AND STEELWORK</v>
      </c>
      <c r="D79" s="406">
        <f>'C14.3'!D10</f>
        <v>0</v>
      </c>
      <c r="E79" s="407" t="e">
        <f>'C14.3'!#REF!</f>
        <v>#REF!</v>
      </c>
      <c r="F79" s="40"/>
      <c r="G79" s="402"/>
      <c r="H79" s="381"/>
    </row>
    <row r="80" spans="2:8" hidden="1" x14ac:dyDescent="0.6">
      <c r="B80" s="22" t="str">
        <f>'C14.4'!B10</f>
        <v>C14.4</v>
      </c>
      <c r="C80" s="405" t="str">
        <f>'C14.4'!C10</f>
        <v>SURFACE AND STRUCTURAL REPAIR OF CONCRETE MEMBERS</v>
      </c>
      <c r="D80" s="406">
        <f>'C14.4'!D10</f>
        <v>0</v>
      </c>
      <c r="E80" s="407" t="e">
        <f>'C14.4'!#REF!</f>
        <v>#REF!</v>
      </c>
      <c r="F80" s="40"/>
      <c r="G80" s="402"/>
      <c r="H80" s="381"/>
    </row>
    <row r="81" spans="2:8" hidden="1" x14ac:dyDescent="0.6">
      <c r="B81" s="22" t="str">
        <f>'C14.5'!B10</f>
        <v>C14.5</v>
      </c>
      <c r="C81" s="405" t="str">
        <f>'C14.5'!C10</f>
        <v>ANCHORING OF REINFORCEMENT, GROUTING AND CRACK INJECTION</v>
      </c>
      <c r="D81" s="406">
        <f>'C14.5'!D10</f>
        <v>0</v>
      </c>
      <c r="E81" s="407" t="e">
        <f>'C14.5'!#REF!</f>
        <v>#REF!</v>
      </c>
      <c r="F81" s="40"/>
      <c r="G81" s="402"/>
      <c r="H81" s="381"/>
    </row>
    <row r="82" spans="2:8" hidden="1" x14ac:dyDescent="0.6">
      <c r="B82" s="22" t="str">
        <f>'C14.6'!B10</f>
        <v>C14.6</v>
      </c>
      <c r="C82" s="405" t="str">
        <f>'C14.6'!C10</f>
        <v>SPRAYED CONCRETE FOR STRUCTURES</v>
      </c>
      <c r="D82" s="406">
        <f>'C14.6'!D10</f>
        <v>0</v>
      </c>
      <c r="E82" s="407" t="e">
        <f>'C14.6'!#REF!</f>
        <v>#REF!</v>
      </c>
      <c r="F82" s="40"/>
      <c r="G82" s="402"/>
      <c r="H82" s="381"/>
    </row>
    <row r="83" spans="2:8" hidden="1" x14ac:dyDescent="0.6">
      <c r="B83" s="22" t="str">
        <f>'C14.7'!B10</f>
        <v>C14.7</v>
      </c>
      <c r="C83" s="405" t="str">
        <f>'C14.7'!C10</f>
        <v>PROTECTIVE COATINGS AND TREATMENTS FOR CONCRETE</v>
      </c>
      <c r="D83" s="406">
        <f>'C14.7'!D10</f>
        <v>0</v>
      </c>
      <c r="E83" s="407" t="e">
        <f>'C14.7'!#REF!</f>
        <v>#REF!</v>
      </c>
      <c r="F83" s="40"/>
      <c r="G83" s="402"/>
      <c r="H83" s="381"/>
    </row>
    <row r="84" spans="2:8" hidden="1" x14ac:dyDescent="0.6">
      <c r="B84" s="22" t="str">
        <f>'C14.8'!B10</f>
        <v>C14.8</v>
      </c>
      <c r="C84" s="405" t="str">
        <f>'C14.8'!C10</f>
        <v>EXTERNAL BONDING OF STEEL AND CARBON FIBRE</v>
      </c>
      <c r="D84" s="406">
        <f>'C14.8'!D10</f>
        <v>0</v>
      </c>
      <c r="E84" s="407" t="e">
        <f>'C14.8'!#REF!</f>
        <v>#REF!</v>
      </c>
      <c r="F84" s="40"/>
      <c r="G84" s="402"/>
      <c r="H84" s="381"/>
    </row>
    <row r="85" spans="2:8" hidden="1" x14ac:dyDescent="0.6">
      <c r="B85" s="22" t="str">
        <f>'C14.9'!B10</f>
        <v>C14.9</v>
      </c>
      <c r="C85" s="405" t="str">
        <f>'C14.9'!C10</f>
        <v>REPAIR AND REPLACEMENT OF ANCILLARY STRUCTURAL ELEMENTS</v>
      </c>
      <c r="D85" s="406">
        <f>'C14.9'!D10</f>
        <v>0</v>
      </c>
      <c r="E85" s="407" t="e">
        <f>'C14.9'!#REF!</f>
        <v>#REF!</v>
      </c>
      <c r="F85" s="40"/>
      <c r="G85" s="402"/>
      <c r="H85" s="381"/>
    </row>
    <row r="86" spans="2:8" hidden="1" x14ac:dyDescent="0.6">
      <c r="B86" s="22" t="str">
        <f>'C14.10'!B10</f>
        <v>C14.10</v>
      </c>
      <c r="C86" s="405" t="str">
        <f>'C14.10'!C10</f>
        <v>JACKING OF BRIDGE STRUCTURES</v>
      </c>
      <c r="D86" s="406">
        <f>'C14.10'!D10</f>
        <v>0</v>
      </c>
      <c r="E86" s="407" t="e">
        <f>'C14.10'!#REF!</f>
        <v>#REF!</v>
      </c>
      <c r="F86" s="40"/>
      <c r="G86" s="402"/>
      <c r="H86" s="381"/>
    </row>
    <row r="87" spans="2:8" hidden="1" x14ac:dyDescent="0.6">
      <c r="B87" s="22" t="str">
        <f>'C14.11'!B10</f>
        <v>C14.11</v>
      </c>
      <c r="C87" s="405" t="str">
        <f>'C14.11'!C10</f>
        <v>REPAIR OF STEEL ELEMENTS</v>
      </c>
      <c r="D87" s="406">
        <f>'C14.11'!D10</f>
        <v>0</v>
      </c>
      <c r="E87" s="407" t="e">
        <f>'C14.11'!#REF!</f>
        <v>#REF!</v>
      </c>
      <c r="F87" s="40"/>
      <c r="G87" s="402"/>
      <c r="H87" s="381"/>
    </row>
    <row r="88" spans="2:8" ht="26" hidden="1" x14ac:dyDescent="0.6">
      <c r="B88" s="21" t="str">
        <f>'C20.1'!B10</f>
        <v>C20.1</v>
      </c>
      <c r="C88" s="165" t="str">
        <f>'C20.1'!C10</f>
        <v>TESTING MATERIALS AND JUDGEMENT OF WORKMANSHIP</v>
      </c>
      <c r="E88" s="153"/>
      <c r="F88" s="40"/>
      <c r="G88" s="429"/>
      <c r="H88" s="430"/>
    </row>
    <row r="89" spans="2:8" hidden="1" x14ac:dyDescent="0.6">
      <c r="B89" s="21"/>
      <c r="C89" s="165"/>
      <c r="E89" s="153"/>
      <c r="F89" s="40"/>
      <c r="G89" s="402"/>
      <c r="H89" s="381"/>
    </row>
    <row r="90" spans="2:8" x14ac:dyDescent="0.6">
      <c r="B90" s="21"/>
      <c r="C90" s="165"/>
      <c r="E90" s="153"/>
      <c r="F90" s="40"/>
      <c r="G90" s="402"/>
      <c r="H90" s="381"/>
    </row>
    <row r="91" spans="2:8" x14ac:dyDescent="0.6">
      <c r="B91" s="21"/>
      <c r="C91" s="165"/>
      <c r="E91" s="153"/>
      <c r="F91" s="40"/>
      <c r="G91" s="402"/>
      <c r="H91" s="381"/>
    </row>
    <row r="92" spans="2:8" x14ac:dyDescent="0.6">
      <c r="B92" s="21"/>
      <c r="C92" s="165"/>
      <c r="E92" s="153"/>
      <c r="F92" s="40"/>
      <c r="G92" s="402"/>
      <c r="H92" s="381"/>
    </row>
    <row r="93" spans="2:8" x14ac:dyDescent="0.6">
      <c r="B93" s="21"/>
      <c r="C93" s="165"/>
      <c r="E93" s="153"/>
      <c r="F93" s="40"/>
      <c r="G93" s="402"/>
      <c r="H93" s="381"/>
    </row>
    <row r="94" spans="2:8" x14ac:dyDescent="0.6">
      <c r="B94" s="21"/>
      <c r="C94" s="165"/>
      <c r="E94" s="153"/>
      <c r="F94" s="40"/>
      <c r="G94" s="402"/>
      <c r="H94" s="381"/>
    </row>
    <row r="95" spans="2:8" x14ac:dyDescent="0.6">
      <c r="B95" s="21"/>
      <c r="C95" s="165"/>
      <c r="E95" s="153"/>
      <c r="F95" s="40"/>
      <c r="G95" s="402"/>
      <c r="H95" s="381"/>
    </row>
    <row r="96" spans="2:8" x14ac:dyDescent="0.6">
      <c r="B96" s="21"/>
      <c r="C96" s="165"/>
      <c r="E96" s="153"/>
      <c r="F96" s="40"/>
      <c r="G96" s="402"/>
      <c r="H96" s="381"/>
    </row>
    <row r="97" spans="2:8" x14ac:dyDescent="0.6">
      <c r="B97" s="21"/>
      <c r="C97" s="165"/>
      <c r="E97" s="153"/>
      <c r="F97" s="40"/>
      <c r="G97" s="402"/>
      <c r="H97" s="381"/>
    </row>
    <row r="98" spans="2:8" x14ac:dyDescent="0.6">
      <c r="B98" s="21"/>
      <c r="C98" s="165"/>
      <c r="E98" s="153"/>
      <c r="F98" s="40"/>
      <c r="G98" s="402"/>
      <c r="H98" s="381"/>
    </row>
    <row r="99" spans="2:8" x14ac:dyDescent="0.6">
      <c r="B99" s="21"/>
      <c r="C99" s="165"/>
      <c r="E99" s="153"/>
      <c r="F99" s="40"/>
      <c r="G99" s="402"/>
      <c r="H99" s="381"/>
    </row>
    <row r="100" spans="2:8" x14ac:dyDescent="0.6">
      <c r="B100" s="21"/>
      <c r="C100" s="165"/>
      <c r="E100" s="153"/>
      <c r="F100" s="40"/>
      <c r="G100" s="402"/>
      <c r="H100" s="381"/>
    </row>
    <row r="101" spans="2:8" x14ac:dyDescent="0.6">
      <c r="B101" s="21"/>
      <c r="C101" s="165"/>
      <c r="E101" s="153"/>
      <c r="F101" s="40"/>
      <c r="G101" s="402"/>
      <c r="H101" s="381"/>
    </row>
    <row r="102" spans="2:8" x14ac:dyDescent="0.6">
      <c r="B102" s="21"/>
      <c r="C102" s="165"/>
      <c r="E102" s="153"/>
      <c r="F102" s="40"/>
      <c r="G102" s="402"/>
      <c r="H102" s="381"/>
    </row>
    <row r="103" spans="2:8" x14ac:dyDescent="0.6">
      <c r="B103" s="21"/>
      <c r="C103" s="165"/>
      <c r="E103" s="153"/>
      <c r="F103" s="40"/>
      <c r="G103" s="402"/>
      <c r="H103" s="381"/>
    </row>
    <row r="104" spans="2:8" x14ac:dyDescent="0.6">
      <c r="B104" s="21"/>
      <c r="C104" s="165"/>
      <c r="E104" s="153"/>
      <c r="F104" s="40"/>
      <c r="G104" s="402"/>
      <c r="H104" s="381"/>
    </row>
    <row r="105" spans="2:8" x14ac:dyDescent="0.6">
      <c r="B105" s="21"/>
      <c r="C105" s="165"/>
      <c r="E105" s="153"/>
      <c r="F105" s="40"/>
      <c r="G105" s="402"/>
      <c r="H105" s="381"/>
    </row>
    <row r="106" spans="2:8" x14ac:dyDescent="0.6">
      <c r="B106" s="21"/>
      <c r="C106" s="165"/>
      <c r="E106" s="153"/>
      <c r="F106" s="40"/>
      <c r="G106" s="402"/>
      <c r="H106" s="381"/>
    </row>
    <row r="107" spans="2:8" x14ac:dyDescent="0.6">
      <c r="B107" s="21"/>
      <c r="C107" s="165"/>
      <c r="E107" s="153"/>
      <c r="F107" s="40"/>
      <c r="G107" s="402"/>
      <c r="H107" s="381"/>
    </row>
    <row r="108" spans="2:8" x14ac:dyDescent="0.6">
      <c r="B108" s="21"/>
      <c r="C108" s="165"/>
      <c r="E108" s="153"/>
      <c r="F108" s="40"/>
      <c r="G108" s="402"/>
      <c r="H108" s="381"/>
    </row>
    <row r="109" spans="2:8" x14ac:dyDescent="0.6">
      <c r="B109" s="21"/>
      <c r="C109" s="165"/>
      <c r="E109" s="153"/>
      <c r="F109" s="40"/>
      <c r="G109" s="402"/>
      <c r="H109" s="381"/>
    </row>
    <row r="110" spans="2:8" x14ac:dyDescent="0.6">
      <c r="B110" s="21"/>
      <c r="C110" s="165"/>
      <c r="E110" s="153"/>
      <c r="F110" s="40"/>
      <c r="G110" s="402"/>
      <c r="H110" s="381"/>
    </row>
    <row r="111" spans="2:8" x14ac:dyDescent="0.6">
      <c r="B111" s="21"/>
      <c r="C111" s="165"/>
      <c r="E111" s="153"/>
      <c r="F111" s="40"/>
      <c r="G111" s="402"/>
      <c r="H111" s="381"/>
    </row>
    <row r="112" spans="2:8" x14ac:dyDescent="0.6">
      <c r="B112" s="21"/>
      <c r="C112" s="165"/>
      <c r="E112" s="153"/>
      <c r="F112" s="40"/>
      <c r="G112" s="402"/>
      <c r="H112" s="381"/>
    </row>
    <row r="113" spans="2:9" x14ac:dyDescent="0.6">
      <c r="B113" s="21"/>
      <c r="C113" s="165"/>
      <c r="E113" s="153"/>
      <c r="F113" s="40"/>
      <c r="G113" s="402"/>
      <c r="H113" s="381"/>
    </row>
    <row r="114" spans="2:9" x14ac:dyDescent="0.6">
      <c r="B114" s="21"/>
      <c r="C114" s="165"/>
      <c r="E114" s="153"/>
      <c r="F114" s="40"/>
      <c r="G114" s="402"/>
      <c r="H114" s="381"/>
    </row>
    <row r="115" spans="2:9" x14ac:dyDescent="0.6">
      <c r="B115" s="21"/>
      <c r="C115" s="165"/>
      <c r="E115" s="153"/>
      <c r="F115" s="40"/>
      <c r="G115" s="402"/>
      <c r="H115" s="381"/>
    </row>
    <row r="116" spans="2:9" x14ac:dyDescent="0.6">
      <c r="B116" s="21"/>
      <c r="C116" s="165"/>
      <c r="E116" s="153"/>
      <c r="F116" s="40"/>
      <c r="G116" s="402"/>
      <c r="H116" s="381"/>
    </row>
    <row r="117" spans="2:9" x14ac:dyDescent="0.6">
      <c r="B117" s="21"/>
      <c r="C117" s="165"/>
      <c r="E117" s="153"/>
      <c r="F117" s="40"/>
      <c r="G117" s="402"/>
      <c r="H117" s="381"/>
    </row>
    <row r="118" spans="2:9" x14ac:dyDescent="0.6">
      <c r="B118" s="21"/>
      <c r="C118" s="165"/>
      <c r="E118" s="153"/>
      <c r="F118" s="40"/>
      <c r="G118" s="402"/>
      <c r="H118" s="381"/>
    </row>
    <row r="119" spans="2:9" x14ac:dyDescent="0.6">
      <c r="B119" s="21"/>
      <c r="C119" s="165"/>
      <c r="E119" s="153"/>
      <c r="F119" s="40"/>
      <c r="G119" s="402"/>
      <c r="H119" s="381"/>
    </row>
    <row r="120" spans="2:9" x14ac:dyDescent="0.6">
      <c r="B120" s="21"/>
      <c r="C120" s="165"/>
      <c r="E120" s="153"/>
      <c r="F120" s="40"/>
      <c r="G120" s="402"/>
      <c r="H120" s="381"/>
    </row>
    <row r="121" spans="2:9" x14ac:dyDescent="0.6">
      <c r="B121" s="21"/>
      <c r="C121" s="165"/>
      <c r="E121" s="153"/>
      <c r="F121" s="40"/>
      <c r="G121" s="402"/>
      <c r="H121" s="381"/>
    </row>
    <row r="122" spans="2:9" x14ac:dyDescent="0.6">
      <c r="B122" s="21"/>
      <c r="C122" s="165"/>
      <c r="E122" s="153"/>
      <c r="F122" s="40"/>
      <c r="G122" s="402"/>
      <c r="H122" s="381"/>
    </row>
    <row r="123" spans="2:9" x14ac:dyDescent="0.6">
      <c r="B123" s="21"/>
      <c r="C123" s="165"/>
      <c r="E123" s="153"/>
      <c r="F123" s="40"/>
      <c r="G123" s="402"/>
      <c r="H123" s="381"/>
    </row>
    <row r="124" spans="2:9" s="28" customFormat="1" ht="19.5" customHeight="1" x14ac:dyDescent="0.6">
      <c r="B124" s="419" t="s">
        <v>4468</v>
      </c>
      <c r="C124" s="420"/>
      <c r="D124" s="420"/>
      <c r="E124" s="420"/>
      <c r="F124" s="420"/>
      <c r="G124" s="431">
        <f>SUM(G62:H123)</f>
        <v>507500</v>
      </c>
      <c r="H124" s="424"/>
      <c r="I124" s="34"/>
    </row>
  </sheetData>
  <mergeCells count="189">
    <mergeCell ref="B124:F12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123:H123"/>
    <mergeCell ref="G84:H84"/>
    <mergeCell ref="G86:H86"/>
    <mergeCell ref="G87:H87"/>
    <mergeCell ref="G88:H88"/>
    <mergeCell ref="G124:H124"/>
    <mergeCell ref="G89:H89"/>
    <mergeCell ref="G90:H90"/>
    <mergeCell ref="G91:H91"/>
    <mergeCell ref="G92:H92"/>
    <mergeCell ref="G93:H93"/>
    <mergeCell ref="G94:H94"/>
    <mergeCell ref="G95:H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105:H105"/>
    <mergeCell ref="G85:H85"/>
    <mergeCell ref="G106:H106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C36:E36"/>
    <mergeCell ref="C37:E37"/>
    <mergeCell ref="C38:E38"/>
    <mergeCell ref="C45:E45"/>
    <mergeCell ref="G63:H63"/>
    <mergeCell ref="G64:H64"/>
    <mergeCell ref="G65:H65"/>
    <mergeCell ref="G48:H48"/>
    <mergeCell ref="G49:H49"/>
    <mergeCell ref="G50:H50"/>
    <mergeCell ref="G45:H45"/>
    <mergeCell ref="G46:H46"/>
    <mergeCell ref="G47:H47"/>
    <mergeCell ref="G51:H51"/>
    <mergeCell ref="G53:H53"/>
    <mergeCell ref="G52:H52"/>
    <mergeCell ref="G31:H31"/>
    <mergeCell ref="G32:H32"/>
    <mergeCell ref="G33:H33"/>
    <mergeCell ref="G34:H34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B62:F62"/>
    <mergeCell ref="G62:H62"/>
    <mergeCell ref="F54:H54"/>
    <mergeCell ref="B57:G59"/>
    <mergeCell ref="H57:H59"/>
    <mergeCell ref="B60:H60"/>
    <mergeCell ref="C61:E61"/>
    <mergeCell ref="G61:H61"/>
    <mergeCell ref="C48:E48"/>
    <mergeCell ref="C49:E49"/>
    <mergeCell ref="C50:E50"/>
    <mergeCell ref="C51:E51"/>
    <mergeCell ref="C52:E52"/>
    <mergeCell ref="C47:E47"/>
    <mergeCell ref="C34:E34"/>
    <mergeCell ref="C35:E35"/>
    <mergeCell ref="G21:H21"/>
    <mergeCell ref="G35:H35"/>
    <mergeCell ref="C29:E29"/>
    <mergeCell ref="C31:E31"/>
    <mergeCell ref="C30:E30"/>
    <mergeCell ref="C33:E33"/>
    <mergeCell ref="C32:E32"/>
    <mergeCell ref="C24:E24"/>
    <mergeCell ref="C25:E25"/>
    <mergeCell ref="C26:E26"/>
    <mergeCell ref="C27:E27"/>
    <mergeCell ref="C28:E28"/>
    <mergeCell ref="C22:E22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C23:E23"/>
    <mergeCell ref="G17:H17"/>
    <mergeCell ref="G18:H18"/>
    <mergeCell ref="G19:H19"/>
    <mergeCell ref="C12:E12"/>
    <mergeCell ref="C13:E13"/>
    <mergeCell ref="C14:E14"/>
    <mergeCell ref="C15:E15"/>
    <mergeCell ref="C16:E16"/>
    <mergeCell ref="C17:E17"/>
    <mergeCell ref="C18:E18"/>
    <mergeCell ref="C19:E19"/>
    <mergeCell ref="G12:H12"/>
    <mergeCell ref="G13:H13"/>
    <mergeCell ref="G14:H14"/>
    <mergeCell ref="G15:H15"/>
    <mergeCell ref="G16:H16"/>
    <mergeCell ref="C20:E20"/>
    <mergeCell ref="C21:E21"/>
    <mergeCell ref="G20:H20"/>
    <mergeCell ref="F1:H1"/>
    <mergeCell ref="B7:H7"/>
    <mergeCell ref="G8:H8"/>
    <mergeCell ref="H4:H6"/>
    <mergeCell ref="B4:G6"/>
    <mergeCell ref="C8:E8"/>
    <mergeCell ref="C9:E9"/>
    <mergeCell ref="C10:E10"/>
    <mergeCell ref="C11:E11"/>
    <mergeCell ref="C46:E46"/>
    <mergeCell ref="C42:E42"/>
    <mergeCell ref="C43:E43"/>
    <mergeCell ref="C44:E44"/>
    <mergeCell ref="C39:E39"/>
    <mergeCell ref="C40:E40"/>
    <mergeCell ref="C41:E41"/>
    <mergeCell ref="C81:E81"/>
    <mergeCell ref="C83:E83"/>
    <mergeCell ref="C82:E82"/>
    <mergeCell ref="B53:F53"/>
    <mergeCell ref="C67:E67"/>
    <mergeCell ref="C68:E68"/>
    <mergeCell ref="C69:E69"/>
    <mergeCell ref="C71:E71"/>
    <mergeCell ref="C70:E70"/>
    <mergeCell ref="C63:E63"/>
    <mergeCell ref="C64:E64"/>
    <mergeCell ref="C65:E65"/>
    <mergeCell ref="C66:E66"/>
    <mergeCell ref="C84:E84"/>
    <mergeCell ref="C85:E85"/>
    <mergeCell ref="C86:E86"/>
    <mergeCell ref="C87:E87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</mergeCells>
  <pageMargins left="0.23622047244094491" right="0.23622047244094491" top="0.74803149606299213" bottom="0.74803149606299213" header="0.31496062992125984" footer="0.31496062992125984"/>
  <pageSetup paperSize="9" scale="79" firstPageNumber="32" orientation="portrait" cellComments="asDisplayed" r:id="rId1"/>
  <headerFooter alignWithMargins="0">
    <oddHeader xml:space="preserve">&amp;R&amp;"Arial,Bold Italic"
</oddHeader>
  </headerFooter>
  <rowBreaks count="1" manualBreakCount="1">
    <brk id="53" max="7" man="1"/>
  </row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B1:O126"/>
  <sheetViews>
    <sheetView view="pageBreakPreview" zoomScaleNormal="100" zoomScaleSheetLayoutView="100" workbookViewId="0">
      <selection activeCell="P93" sqref="P93"/>
    </sheetView>
  </sheetViews>
  <sheetFormatPr defaultColWidth="8.86328125" defaultRowHeight="13" x14ac:dyDescent="0.6"/>
  <cols>
    <col min="1" max="1" width="0.86328125" style="54" customWidth="1"/>
    <col min="2" max="2" width="11.54296875" style="57" customWidth="1"/>
    <col min="3" max="3" width="45.54296875" style="55" customWidth="1"/>
    <col min="4" max="4" width="13.54296875" style="55" customWidth="1"/>
    <col min="5" max="5" width="5.54296875" style="150" customWidth="1"/>
    <col min="6" max="7" width="15.54296875" style="54" customWidth="1"/>
    <col min="8" max="8" width="15.54296875" style="151" customWidth="1"/>
    <col min="9" max="9" width="0.86328125" style="54" customWidth="1"/>
    <col min="10" max="10" width="8.86328125" style="54"/>
    <col min="11" max="11" width="15.40625" style="54" customWidth="1"/>
    <col min="12" max="12" width="12.54296875" style="54" customWidth="1"/>
    <col min="13" max="13" width="9.40625" style="54" customWidth="1"/>
    <col min="14" max="15" width="8.86328125" style="54"/>
    <col min="16" max="16" width="11.54296875" style="54" bestFit="1" customWidth="1"/>
    <col min="17" max="16384" width="8.86328125" style="54"/>
  </cols>
  <sheetData>
    <row r="1" spans="2:15" x14ac:dyDescent="0.6">
      <c r="B1" s="2" t="str">
        <f>Client1</f>
        <v>Province of KwaZulu-Natal</v>
      </c>
      <c r="D1" s="4"/>
      <c r="E1" s="4"/>
      <c r="F1" s="379" t="str">
        <f>"Contract No. "&amp;ContractNo</f>
        <v>Contract No. ZNB00904/00000/00/HOD/INF/21/T</v>
      </c>
      <c r="G1" s="379"/>
      <c r="H1" s="379"/>
    </row>
    <row r="2" spans="2:15" s="1" customFormat="1" ht="18" customHeight="1" x14ac:dyDescent="0.6">
      <c r="B2" s="101" t="str">
        <f>Client2</f>
        <v>Department of Transport</v>
      </c>
      <c r="C2" s="55"/>
      <c r="D2" s="4"/>
      <c r="E2" s="4"/>
      <c r="F2" s="4"/>
      <c r="H2" s="5"/>
      <c r="L2" s="4"/>
    </row>
    <row r="3" spans="2:15" s="1" customFormat="1" ht="16.5" customHeight="1" x14ac:dyDescent="0.6">
      <c r="B3" s="82"/>
      <c r="C3" s="103"/>
      <c r="D3" s="83"/>
      <c r="E3" s="83"/>
      <c r="F3" s="83"/>
      <c r="G3" s="84"/>
      <c r="H3" s="102"/>
      <c r="J3" s="5"/>
      <c r="K3" s="5"/>
      <c r="L3" s="4"/>
    </row>
    <row r="4" spans="2:15" s="1" customFormat="1" ht="7.5" customHeight="1" x14ac:dyDescent="0.6">
      <c r="B4" s="369" t="str">
        <f>ContractDescription</f>
        <v>THE CONSTRUCTION OF THE LOVU RIVER PEDESTRIAN BRIDGE NO.3383 IN THE DURBAN REGION</v>
      </c>
      <c r="C4" s="370"/>
      <c r="D4" s="370"/>
      <c r="E4" s="370"/>
      <c r="F4" s="370"/>
      <c r="G4" s="370"/>
      <c r="H4" s="412"/>
      <c r="J4" s="5"/>
      <c r="K4" s="5"/>
      <c r="L4" s="4"/>
    </row>
    <row r="5" spans="2:15" ht="12.75" customHeight="1" x14ac:dyDescent="0.6">
      <c r="B5" s="369"/>
      <c r="C5" s="370"/>
      <c r="D5" s="370"/>
      <c r="E5" s="370"/>
      <c r="F5" s="370"/>
      <c r="G5" s="370"/>
      <c r="H5" s="412"/>
    </row>
    <row r="6" spans="2:15" ht="7.5" customHeight="1" x14ac:dyDescent="0.6">
      <c r="B6" s="371"/>
      <c r="C6" s="372"/>
      <c r="D6" s="372"/>
      <c r="E6" s="372"/>
      <c r="F6" s="372"/>
      <c r="G6" s="372"/>
      <c r="H6" s="413"/>
    </row>
    <row r="7" spans="2:15" ht="25.5" customHeight="1" x14ac:dyDescent="0.6">
      <c r="B7" s="408" t="s">
        <v>4469</v>
      </c>
      <c r="C7" s="409"/>
      <c r="D7" s="409"/>
      <c r="E7" s="409"/>
      <c r="F7" s="409"/>
      <c r="G7" s="409"/>
      <c r="H7" s="410"/>
    </row>
    <row r="8" spans="2:15" x14ac:dyDescent="0.6">
      <c r="B8" s="11" t="s">
        <v>4464</v>
      </c>
      <c r="C8" s="414" t="s">
        <v>10</v>
      </c>
      <c r="D8" s="411"/>
      <c r="E8" s="415"/>
      <c r="F8" s="11" t="s">
        <v>4465</v>
      </c>
      <c r="G8" s="411" t="s">
        <v>14</v>
      </c>
      <c r="H8" s="415"/>
      <c r="O8" s="151"/>
    </row>
    <row r="9" spans="2:15" hidden="1" x14ac:dyDescent="0.6">
      <c r="B9" s="22" t="str">
        <f>'C1.2'!B10</f>
        <v>C1.2</v>
      </c>
      <c r="C9" s="416" t="str">
        <f>'C1.2'!C10</f>
        <v>GENERAL REQUIREMENTS AND PAYMENT</v>
      </c>
      <c r="D9" s="417"/>
      <c r="E9" s="418"/>
      <c r="F9" s="40"/>
      <c r="G9" s="432"/>
      <c r="H9" s="433"/>
      <c r="O9" s="151"/>
    </row>
    <row r="10" spans="2:15" ht="12.75" hidden="1" customHeight="1" x14ac:dyDescent="0.6">
      <c r="B10" s="22" t="str">
        <f>'C1.3'!B10</f>
        <v>C1.3</v>
      </c>
      <c r="C10" s="405" t="str">
        <f>'C1.3'!C10</f>
        <v>CONTRACTOR'S SITE ESTABLISHMENT AND GENERAL OBLIGATIONS</v>
      </c>
      <c r="D10" s="406">
        <f>'C1.3'!D10</f>
        <v>0</v>
      </c>
      <c r="E10" s="407" t="e">
        <f>'C1.3'!#REF!</f>
        <v>#REF!</v>
      </c>
      <c r="F10" s="40"/>
      <c r="G10" s="421"/>
      <c r="H10" s="422"/>
    </row>
    <row r="11" spans="2:15" ht="12.75" hidden="1" customHeight="1" x14ac:dyDescent="0.6">
      <c r="B11" s="22" t="str">
        <f>'C1.4'!B10</f>
        <v>C1.4</v>
      </c>
      <c r="C11" s="405" t="str">
        <f>'C1.4'!C10</f>
        <v>FACILITIES FOR THE ENGINEER</v>
      </c>
      <c r="D11" s="406">
        <f>'C1.4'!D10</f>
        <v>0</v>
      </c>
      <c r="E11" s="407" t="e">
        <f>'C1.4'!#REF!</f>
        <v>#REF!</v>
      </c>
      <c r="F11" s="40"/>
      <c r="G11" s="421"/>
      <c r="H11" s="422"/>
    </row>
    <row r="12" spans="2:15" ht="12.75" hidden="1" customHeight="1" x14ac:dyDescent="0.6">
      <c r="B12" s="22" t="str">
        <f>'C2.1'!B10</f>
        <v>C2.1</v>
      </c>
      <c r="C12" s="405" t="str">
        <f>'C2.1'!C10</f>
        <v>GENERAL REQUIREMENTS AND TRENCHING FOR SERVICES</v>
      </c>
      <c r="D12" s="406">
        <f>'C2.1'!D10</f>
        <v>0</v>
      </c>
      <c r="E12" s="407" t="e">
        <f>'C2.1'!#REF!</f>
        <v>#REF!</v>
      </c>
      <c r="F12" s="40"/>
      <c r="G12" s="421"/>
      <c r="H12" s="422"/>
    </row>
    <row r="13" spans="2:15" ht="12.75" hidden="1" customHeight="1" x14ac:dyDescent="0.6">
      <c r="B13" s="22" t="str">
        <f>'C2.2'!B10</f>
        <v>C2.2</v>
      </c>
      <c r="C13" s="405" t="str">
        <f>'C2.2'!C10</f>
        <v>DRY SERVICES</v>
      </c>
      <c r="D13" s="406">
        <f>'C2.2'!D10</f>
        <v>0</v>
      </c>
      <c r="E13" s="407" t="e">
        <f>'C2.2'!#REF!</f>
        <v>#REF!</v>
      </c>
      <c r="F13" s="40"/>
      <c r="G13" s="421"/>
      <c r="H13" s="422"/>
    </row>
    <row r="14" spans="2:15" ht="12.75" hidden="1" customHeight="1" x14ac:dyDescent="0.6">
      <c r="B14" s="22" t="str">
        <f>'C2.3'!B10</f>
        <v>C2.3</v>
      </c>
      <c r="C14" s="405" t="str">
        <f>'C2.3'!C10</f>
        <v>WET SERVICES</v>
      </c>
      <c r="D14" s="406">
        <f>'C2.3'!D10</f>
        <v>0</v>
      </c>
      <c r="E14" s="407" t="e">
        <f>'C2.3'!#REF!</f>
        <v>#REF!</v>
      </c>
      <c r="F14" s="40"/>
      <c r="G14" s="421"/>
      <c r="H14" s="422"/>
    </row>
    <row r="15" spans="2:15" ht="12.75" hidden="1" customHeight="1" x14ac:dyDescent="0.6">
      <c r="B15" s="22" t="str">
        <f>'C2.4'!B10</f>
        <v>C2.4</v>
      </c>
      <c r="C15" s="405" t="str">
        <f>'C2.4'!C10</f>
        <v>ENERGY AND OTHER SERVICES</v>
      </c>
      <c r="D15" s="406">
        <f>'C2.4'!D10</f>
        <v>0</v>
      </c>
      <c r="E15" s="407" t="e">
        <f>'C2.4'!#REF!</f>
        <v>#REF!</v>
      </c>
      <c r="F15" s="40"/>
      <c r="G15" s="421"/>
      <c r="H15" s="422"/>
    </row>
    <row r="16" spans="2:15" ht="12.75" hidden="1" customHeight="1" x14ac:dyDescent="0.6">
      <c r="B16" s="22"/>
      <c r="C16" s="405"/>
      <c r="D16" s="406"/>
      <c r="E16" s="407"/>
      <c r="F16" s="40"/>
      <c r="G16" s="421"/>
      <c r="H16" s="422"/>
    </row>
    <row r="17" spans="2:8" ht="12.75" hidden="1" customHeight="1" x14ac:dyDescent="0.6">
      <c r="B17" s="22"/>
      <c r="C17" s="405"/>
      <c r="D17" s="406"/>
      <c r="E17" s="407"/>
      <c r="F17" s="40"/>
      <c r="G17" s="421"/>
      <c r="H17" s="422"/>
    </row>
    <row r="18" spans="2:8" ht="12.75" hidden="1" customHeight="1" x14ac:dyDescent="0.6">
      <c r="B18" s="22"/>
      <c r="C18" s="405"/>
      <c r="D18" s="406"/>
      <c r="E18" s="407"/>
      <c r="F18" s="40"/>
      <c r="G18" s="421"/>
      <c r="H18" s="422"/>
    </row>
    <row r="19" spans="2:8" ht="12.75" hidden="1" customHeight="1" x14ac:dyDescent="0.6">
      <c r="B19" s="22"/>
      <c r="C19" s="405"/>
      <c r="D19" s="406"/>
      <c r="E19" s="407"/>
      <c r="F19" s="40"/>
      <c r="G19" s="421"/>
      <c r="H19" s="422"/>
    </row>
    <row r="20" spans="2:8" ht="12.75" hidden="1" customHeight="1" x14ac:dyDescent="0.6">
      <c r="B20" s="22"/>
      <c r="C20" s="405"/>
      <c r="D20" s="406"/>
      <c r="E20" s="407"/>
      <c r="F20" s="40"/>
      <c r="G20" s="421"/>
      <c r="H20" s="422"/>
    </row>
    <row r="21" spans="2:8" ht="12.75" hidden="1" customHeight="1" x14ac:dyDescent="0.6">
      <c r="B21" s="22"/>
      <c r="C21" s="405"/>
      <c r="D21" s="406"/>
      <c r="E21" s="407"/>
      <c r="F21" s="40"/>
      <c r="G21" s="421"/>
      <c r="H21" s="422"/>
    </row>
    <row r="22" spans="2:8" ht="12.75" hidden="1" customHeight="1" x14ac:dyDescent="0.6">
      <c r="B22" s="22"/>
      <c r="C22" s="405"/>
      <c r="D22" s="406"/>
      <c r="E22" s="407"/>
      <c r="F22" s="40"/>
      <c r="G22" s="421"/>
      <c r="H22" s="422"/>
    </row>
    <row r="23" spans="2:8" ht="12.75" hidden="1" customHeight="1" x14ac:dyDescent="0.6">
      <c r="B23" s="22"/>
      <c r="C23" s="405"/>
      <c r="D23" s="406"/>
      <c r="E23" s="407"/>
      <c r="F23" s="40"/>
      <c r="G23" s="421"/>
      <c r="H23" s="422"/>
    </row>
    <row r="24" spans="2:8" ht="12.75" hidden="1" customHeight="1" x14ac:dyDescent="0.6">
      <c r="B24" s="22"/>
      <c r="C24" s="405"/>
      <c r="D24" s="406"/>
      <c r="E24" s="407"/>
      <c r="F24" s="40"/>
      <c r="G24" s="421"/>
      <c r="H24" s="422"/>
    </row>
    <row r="25" spans="2:8" ht="12.75" hidden="1" customHeight="1" x14ac:dyDescent="0.6">
      <c r="B25" s="22" t="str">
        <f>'C5.5'!B10</f>
        <v>C5.5</v>
      </c>
      <c r="C25" s="405" t="str">
        <f>'C5.5'!C10</f>
        <v>RECONSTRUCTION OF PAVEMENT LAYERS</v>
      </c>
      <c r="D25" s="406">
        <f>'C5.5'!D10</f>
        <v>0</v>
      </c>
      <c r="E25" s="407" t="e">
        <f>'C5.5'!#REF!</f>
        <v>#REF!</v>
      </c>
      <c r="F25" s="40"/>
      <c r="G25" s="421"/>
      <c r="H25" s="422"/>
    </row>
    <row r="26" spans="2:8" ht="12.75" hidden="1" customHeight="1" x14ac:dyDescent="0.6">
      <c r="B26" s="22" t="str">
        <f>'C6.1'!B10</f>
        <v>C6.1</v>
      </c>
      <c r="C26" s="405" t="str">
        <f>'C6.1'!C10</f>
        <v>PAVER LAID CONCRETE LAYERS</v>
      </c>
      <c r="D26" s="406">
        <f>'C6.1'!D10</f>
        <v>0</v>
      </c>
      <c r="E26" s="407" t="e">
        <f>'C6.1'!#REF!</f>
        <v>#REF!</v>
      </c>
      <c r="F26" s="40"/>
      <c r="G26" s="421"/>
      <c r="H26" s="422"/>
    </row>
    <row r="27" spans="2:8" hidden="1" x14ac:dyDescent="0.6">
      <c r="B27" s="22"/>
      <c r="C27" s="405"/>
      <c r="D27" s="406"/>
      <c r="E27" s="407"/>
      <c r="F27" s="40"/>
      <c r="G27" s="421"/>
      <c r="H27" s="422"/>
    </row>
    <row r="28" spans="2:8" hidden="1" x14ac:dyDescent="0.6">
      <c r="B28" s="22" t="str">
        <f>'C7.1'!B10</f>
        <v>C7.1</v>
      </c>
      <c r="C28" s="405" t="str">
        <f>'C7.1'!C10</f>
        <v>REPLACEMENT OF EXISTING JOINT SEALANT</v>
      </c>
      <c r="D28" s="406">
        <f>'C7.1'!D12</f>
        <v>0</v>
      </c>
      <c r="E28" s="407" t="e">
        <f>'C7.1'!#REF!</f>
        <v>#REF!</v>
      </c>
      <c r="F28" s="40"/>
      <c r="G28" s="421"/>
      <c r="H28" s="422"/>
    </row>
    <row r="29" spans="2:8" hidden="1" x14ac:dyDescent="0.6">
      <c r="B29" s="22" t="str">
        <f>'C7.2'!B10</f>
        <v>C7.2</v>
      </c>
      <c r="C29" s="405" t="str">
        <f>'C7.2'!C10</f>
        <v>REPAIR TO EXISTING JOINTS AND UNCONTROLLED CRACKS INTO CONCRETE PAVEMENTS</v>
      </c>
      <c r="D29" s="406">
        <f>'C7.2'!D12</f>
        <v>0</v>
      </c>
      <c r="E29" s="407" t="e">
        <f>'C7.2'!#REF!</f>
        <v>#REF!</v>
      </c>
      <c r="F29" s="40"/>
      <c r="G29" s="421"/>
      <c r="H29" s="422"/>
    </row>
    <row r="30" spans="2:8" hidden="1" x14ac:dyDescent="0.6">
      <c r="B30" s="22" t="str">
        <f>'C7.3'!B10</f>
        <v>C7.3</v>
      </c>
      <c r="C30" s="405" t="str">
        <f>'C7.3'!C10</f>
        <v>REMOVAL AND REINSTATEMENT OF EXISTING CONCRETE LAYERS</v>
      </c>
      <c r="D30" s="406">
        <f>'C7.3'!D12</f>
        <v>0</v>
      </c>
      <c r="E30" s="407" t="e">
        <f>'C7.3'!#REF!</f>
        <v>#REF!</v>
      </c>
      <c r="F30" s="40"/>
      <c r="G30" s="421"/>
      <c r="H30" s="422"/>
    </row>
    <row r="31" spans="2:8" hidden="1" x14ac:dyDescent="0.6">
      <c r="B31" s="22" t="str">
        <f>'C7.4'!B10</f>
        <v>C7.4</v>
      </c>
      <c r="C31" s="405" t="str">
        <f>'C7.4'!C10</f>
        <v>REINSTATEMENT OF SLAB SUPPORT BY GROUT INJECTION</v>
      </c>
      <c r="D31" s="406" t="str">
        <f>'C7.4'!D12</f>
        <v>number of 50 kg cement pockets</v>
      </c>
      <c r="E31" s="407" t="e">
        <f>'C7.4'!#REF!</f>
        <v>#REF!</v>
      </c>
      <c r="F31" s="40"/>
      <c r="G31" s="421"/>
      <c r="H31" s="422"/>
    </row>
    <row r="32" spans="2:8" hidden="1" x14ac:dyDescent="0.6">
      <c r="B32" s="22" t="str">
        <f>'C7.5'!B10</f>
        <v>C7.5</v>
      </c>
      <c r="C32" s="405" t="str">
        <f>'C7.5'!C10</f>
        <v>REINSTATEMENT OF RIDING QUALITY</v>
      </c>
      <c r="D32" s="406">
        <f>'C7.4'!D13</f>
        <v>0</v>
      </c>
      <c r="E32" s="407" t="e">
        <f>'C7.4'!#REF!</f>
        <v>#REF!</v>
      </c>
      <c r="F32" s="40"/>
      <c r="G32" s="421"/>
      <c r="H32" s="422"/>
    </row>
    <row r="33" spans="2:8" hidden="1" x14ac:dyDescent="0.6">
      <c r="B33" s="22" t="str">
        <f>'C7.6'!B10</f>
        <v>C7.6</v>
      </c>
      <c r="C33" s="405" t="str">
        <f>'C7.6'!C10</f>
        <v>REINSTATEMENT OF SURFACE TEXTURE</v>
      </c>
      <c r="D33" s="406">
        <f>'C7.4'!D14</f>
        <v>0</v>
      </c>
      <c r="E33" s="407" t="e">
        <f>'C7.4'!#REF!</f>
        <v>#REF!</v>
      </c>
      <c r="F33" s="40"/>
      <c r="G33" s="421"/>
      <c r="H33" s="422"/>
    </row>
    <row r="34" spans="2:8" hidden="1" x14ac:dyDescent="0.6">
      <c r="B34" s="22" t="str">
        <f>'C8.1'!B10</f>
        <v>C8.1</v>
      </c>
      <c r="C34" s="405" t="str">
        <f>'C8.1'!C10</f>
        <v>PRIME COAT</v>
      </c>
      <c r="D34" s="406">
        <f>'C8.1'!D10</f>
        <v>0</v>
      </c>
      <c r="E34" s="407" t="e">
        <f>'C8.1'!#REF!</f>
        <v>#REF!</v>
      </c>
      <c r="F34" s="40"/>
      <c r="G34" s="421">
        <f>'C8.1'!G77</f>
        <v>0</v>
      </c>
      <c r="H34" s="422"/>
    </row>
    <row r="35" spans="2:8" ht="12.75" hidden="1" customHeight="1" x14ac:dyDescent="0.6">
      <c r="B35" s="22" t="str">
        <f>'C8.2'!B10</f>
        <v>C8.2</v>
      </c>
      <c r="C35" s="405" t="str">
        <f>'C8.2'!C10</f>
        <v>COVER SPRAYS, FOG SPRAYS AND REJUVENATION SPRAYS</v>
      </c>
      <c r="D35" s="406">
        <f>'C8.2'!D10</f>
        <v>0</v>
      </c>
      <c r="E35" s="407" t="e">
        <f>'C8.2'!#REF!</f>
        <v>#REF!</v>
      </c>
      <c r="F35" s="40"/>
      <c r="G35" s="402"/>
      <c r="H35" s="381"/>
    </row>
    <row r="36" spans="2:8" hidden="1" x14ac:dyDescent="0.6">
      <c r="B36" s="22" t="str">
        <f>'C8.3'!B10</f>
        <v>C8.3</v>
      </c>
      <c r="C36" s="405" t="str">
        <f>'C8.3'!C10</f>
        <v>TEXTURE TREATMENT</v>
      </c>
      <c r="D36" s="406">
        <f>'C8.3'!D10</f>
        <v>0</v>
      </c>
      <c r="E36" s="407" t="e">
        <f>'C8.3'!#REF!</f>
        <v>#REF!</v>
      </c>
      <c r="F36" s="40"/>
      <c r="G36" s="402"/>
      <c r="H36" s="381"/>
    </row>
    <row r="37" spans="2:8" hidden="1" x14ac:dyDescent="0.6">
      <c r="B37" s="22" t="str">
        <f>'C8.4'!B10</f>
        <v>C8.4</v>
      </c>
      <c r="C37" s="405" t="str">
        <f>'C8.4'!C10</f>
        <v>RUT AND/OR DEPRESSION CORRECTION</v>
      </c>
      <c r="D37" s="406">
        <f>'C8.4'!D10</f>
        <v>0</v>
      </c>
      <c r="E37" s="407" t="e">
        <f>'C8.4'!#REF!</f>
        <v>#REF!</v>
      </c>
      <c r="F37" s="40"/>
      <c r="G37" s="402"/>
      <c r="H37" s="381"/>
    </row>
    <row r="38" spans="2:8" hidden="1" x14ac:dyDescent="0.6">
      <c r="B38" s="22" t="str">
        <f>'C8.5'!B10</f>
        <v>C8.5</v>
      </c>
      <c r="C38" s="405" t="str">
        <f>'C8.5'!C10</f>
        <v>STANDARD CRACK SEALING</v>
      </c>
      <c r="D38" s="406">
        <f>'C8.5'!D10</f>
        <v>0</v>
      </c>
      <c r="E38" s="407" t="e">
        <f>'C8.5'!#REF!</f>
        <v>#REF!</v>
      </c>
      <c r="F38" s="40"/>
      <c r="G38" s="402"/>
      <c r="H38" s="381"/>
    </row>
    <row r="39" spans="2:8" hidden="1" x14ac:dyDescent="0.6">
      <c r="B39" s="22" t="str">
        <f>'C8.6'!B10</f>
        <v>C8.6</v>
      </c>
      <c r="C39" s="405" t="str">
        <f>'C8.6'!C10</f>
        <v>GEOSYNTHETIC CRACK SEALING</v>
      </c>
      <c r="D39" s="406">
        <f>'C8.6'!D10</f>
        <v>0</v>
      </c>
      <c r="E39" s="407" t="e">
        <f>'C8.6'!#REF!</f>
        <v>#REF!</v>
      </c>
      <c r="F39" s="40"/>
      <c r="G39" s="402"/>
      <c r="H39" s="381"/>
    </row>
    <row r="40" spans="2:8" hidden="1" x14ac:dyDescent="0.6">
      <c r="B40" s="22" t="str">
        <f>'C8.7'!B10</f>
        <v>C8.7</v>
      </c>
      <c r="C40" s="405" t="str">
        <f>'C8.7'!C10</f>
        <v>PLANING</v>
      </c>
      <c r="D40" s="406">
        <f>'C8.7'!D10</f>
        <v>0</v>
      </c>
      <c r="E40" s="407" t="e">
        <f>'C8.7'!#REF!</f>
        <v>#REF!</v>
      </c>
      <c r="F40" s="40"/>
      <c r="G40" s="402"/>
      <c r="H40" s="381"/>
    </row>
    <row r="41" spans="2:8" hidden="1" x14ac:dyDescent="0.6">
      <c r="B41" s="22" t="str">
        <f>'C8.8'!B10</f>
        <v>PSC8.8</v>
      </c>
      <c r="C41" s="405" t="str">
        <f>'C8.8'!C10</f>
        <v>PATCHING AND EDGE BREAK REPAIR</v>
      </c>
      <c r="D41" s="406">
        <f>'C8.8'!D10</f>
        <v>0</v>
      </c>
      <c r="E41" s="407" t="e">
        <f>'C8.8'!#REF!</f>
        <v>#REF!</v>
      </c>
      <c r="F41" s="40"/>
      <c r="G41" s="402"/>
      <c r="H41" s="381"/>
    </row>
    <row r="42" spans="2:8" hidden="1" x14ac:dyDescent="0.6">
      <c r="B42" s="22" t="str">
        <f>'C8.9'!B10</f>
        <v>C8.9</v>
      </c>
      <c r="C42" s="405" t="str">
        <f>'C8.9'!C10</f>
        <v>REPAIR OF SURFACE DEFECTS</v>
      </c>
      <c r="D42" s="406">
        <f>'C8.9'!D10</f>
        <v>0</v>
      </c>
      <c r="E42" s="407" t="e">
        <f>'C8.9'!#REF!</f>
        <v>#REF!</v>
      </c>
      <c r="F42" s="40"/>
      <c r="G42" s="402"/>
      <c r="H42" s="381"/>
    </row>
    <row r="43" spans="2:8" hidden="1" x14ac:dyDescent="0.6">
      <c r="B43" s="22" t="str">
        <f>'C9.1'!B10</f>
        <v>C9.1</v>
      </c>
      <c r="C43" s="405" t="str">
        <f>'C9.1'!C10</f>
        <v>ASPHALT LAYERS</v>
      </c>
      <c r="D43" s="406">
        <f>'C9.1'!D10</f>
        <v>0</v>
      </c>
      <c r="E43" s="407" t="e">
        <f>'C9.1'!#REF!</f>
        <v>#REF!</v>
      </c>
      <c r="F43" s="40"/>
      <c r="G43" s="402"/>
      <c r="H43" s="381"/>
    </row>
    <row r="44" spans="2:8" hidden="1" x14ac:dyDescent="0.6">
      <c r="B44" s="22" t="str">
        <f>'C10.1'!B10</f>
        <v>C10.1</v>
      </c>
      <c r="C44" s="405" t="str">
        <f>'C10.1'!C10</f>
        <v>GENERAL REQUIREMENTS FOR SURFACE TREATMENTS</v>
      </c>
      <c r="D44" s="406">
        <f>'C10.1'!D11</f>
        <v>0</v>
      </c>
      <c r="E44" s="407" t="e">
        <f>'C10.1'!#REF!</f>
        <v>#REF!</v>
      </c>
      <c r="F44" s="40"/>
      <c r="G44" s="421">
        <f>'C10.1'!G388</f>
        <v>0</v>
      </c>
      <c r="H44" s="422"/>
    </row>
    <row r="45" spans="2:8" x14ac:dyDescent="0.6">
      <c r="B45" s="21" t="str">
        <f>'C12.1'!B10</f>
        <v>C12.1</v>
      </c>
      <c r="C45" s="405" t="str">
        <f>'C12.1'!C10</f>
        <v>PILING</v>
      </c>
      <c r="D45" s="406">
        <f>'C12.1'!D11</f>
        <v>0</v>
      </c>
      <c r="E45" s="407" t="e">
        <f>'C12.1'!#REF!</f>
        <v>#REF!</v>
      </c>
      <c r="F45" s="40"/>
      <c r="G45" s="421"/>
      <c r="H45" s="422"/>
    </row>
    <row r="46" spans="2:8" hidden="1" x14ac:dyDescent="0.6">
      <c r="B46" s="22" t="str">
        <f>'C12.2'!B10</f>
        <v>C12.2</v>
      </c>
      <c r="C46" s="405" t="str">
        <f>'C12.2'!C10</f>
        <v>GROUND ANCHORS</v>
      </c>
      <c r="D46" s="406">
        <f>'C12.2'!D9</f>
        <v>0</v>
      </c>
      <c r="E46" s="407" t="e">
        <f>'C12.2'!#REF!</f>
        <v>#REF!</v>
      </c>
      <c r="F46" s="40"/>
      <c r="G46" s="402"/>
      <c r="H46" s="381"/>
    </row>
    <row r="47" spans="2:8" hidden="1" x14ac:dyDescent="0.6">
      <c r="B47" s="21" t="str">
        <f>'C12.3'!B10</f>
        <v>C12.3</v>
      </c>
      <c r="C47" s="405" t="str">
        <f>'C12.3'!C10</f>
        <v>GROUND IMPROVEMENT</v>
      </c>
      <c r="D47" s="406">
        <f>'C12.3'!D9</f>
        <v>0</v>
      </c>
      <c r="E47" s="407" t="e">
        <f>'C12.3'!#REF!</f>
        <v>#REF!</v>
      </c>
      <c r="F47" s="40"/>
      <c r="G47" s="402"/>
      <c r="H47" s="381"/>
    </row>
    <row r="48" spans="2:8" hidden="1" x14ac:dyDescent="0.6">
      <c r="B48" s="22" t="str">
        <f>'C12.4'!B10</f>
        <v>C12.4</v>
      </c>
      <c r="C48" s="405" t="str">
        <f>'C12.4'!C10</f>
        <v>LATERAL SUPPORT</v>
      </c>
      <c r="D48" s="406" t="e">
        <f>'C12.4'!#REF!</f>
        <v>#REF!</v>
      </c>
      <c r="E48" s="407" t="e">
        <f>'C12.4'!#REF!</f>
        <v>#REF!</v>
      </c>
      <c r="F48" s="40"/>
      <c r="G48" s="402"/>
      <c r="H48" s="381"/>
    </row>
    <row r="49" spans="2:15" hidden="1" x14ac:dyDescent="0.6">
      <c r="B49" s="22" t="str">
        <f>'C12.5'!B10</f>
        <v xml:space="preserve">C12.5 </v>
      </c>
      <c r="C49" s="405" t="str">
        <f>'C12.5'!C10</f>
        <v>SHOTCRETE</v>
      </c>
      <c r="D49" s="406">
        <f>'C12.5'!D11</f>
        <v>0</v>
      </c>
      <c r="E49" s="407" t="e">
        <f>'C12.5'!#REF!</f>
        <v>#REF!</v>
      </c>
      <c r="F49" s="40"/>
      <c r="G49" s="402"/>
      <c r="H49" s="381"/>
    </row>
    <row r="50" spans="2:15" hidden="1" x14ac:dyDescent="0.6">
      <c r="B50" s="22" t="str">
        <f>'C12.6'!B10</f>
        <v>C12.6</v>
      </c>
      <c r="C50" s="405" t="str">
        <f>'C12.6'!C10</f>
        <v>MECHANICALLY STABILISED FILL AND GABIONS</v>
      </c>
      <c r="D50" s="406">
        <f>'C12.6'!D11</f>
        <v>0</v>
      </c>
      <c r="E50" s="407" t="e">
        <f>'C12.6'!#REF!</f>
        <v>#REF!</v>
      </c>
      <c r="F50" s="40"/>
      <c r="G50" s="402"/>
      <c r="H50" s="381"/>
    </row>
    <row r="51" spans="2:15" hidden="1" x14ac:dyDescent="0.6">
      <c r="B51" s="22" t="str">
        <f>'C12.7'!B10</f>
        <v>C12.7</v>
      </c>
      <c r="C51" s="405" t="str">
        <f>'C12.7'!C10</f>
        <v>TRENCHLESS METHODS</v>
      </c>
      <c r="D51" s="406">
        <f>'C12.7'!D11</f>
        <v>0</v>
      </c>
      <c r="E51" s="407" t="e">
        <f>'C12.7'!#REF!</f>
        <v>#REF!</v>
      </c>
      <c r="F51" s="40"/>
      <c r="G51" s="402"/>
      <c r="H51" s="381"/>
    </row>
    <row r="52" spans="2:15" hidden="1" x14ac:dyDescent="0.6">
      <c r="B52" s="22" t="str">
        <f>'C12.10'!B10</f>
        <v>C12.10</v>
      </c>
      <c r="C52" s="405" t="str">
        <f>'C12.10'!C10</f>
        <v>HARD EXCAVATION BY BLASTING</v>
      </c>
      <c r="D52" s="406">
        <f>'C12.10'!D11</f>
        <v>0</v>
      </c>
      <c r="E52" s="407" t="e">
        <f>'C12.10'!#REF!</f>
        <v>#REF!</v>
      </c>
      <c r="F52" s="40"/>
      <c r="G52" s="402"/>
      <c r="H52" s="381"/>
    </row>
    <row r="53" spans="2:15" hidden="1" x14ac:dyDescent="0.6">
      <c r="B53" s="86" t="str">
        <f>'C12.12'!B10</f>
        <v>C12.12</v>
      </c>
      <c r="C53" s="425" t="str">
        <f>'C12.12'!C10</f>
        <v>CONSTRUCTION DEWATERING</v>
      </c>
      <c r="D53" s="426">
        <f>'C12.12'!D9</f>
        <v>0</v>
      </c>
      <c r="E53" s="427" t="e">
        <f>'C12.12'!#REF!</f>
        <v>#REF!</v>
      </c>
      <c r="F53" s="160"/>
      <c r="G53" s="428"/>
      <c r="H53" s="382"/>
    </row>
    <row r="54" spans="2:15" s="28" customFormat="1" ht="19.5" customHeight="1" x14ac:dyDescent="0.6">
      <c r="B54" s="419" t="s">
        <v>4466</v>
      </c>
      <c r="C54" s="420"/>
      <c r="D54" s="420"/>
      <c r="E54" s="420"/>
      <c r="F54" s="420"/>
      <c r="G54" s="423">
        <f>SUM(G9:H53)</f>
        <v>0</v>
      </c>
      <c r="H54" s="424"/>
      <c r="I54" s="34"/>
    </row>
    <row r="55" spans="2:15" x14ac:dyDescent="0.6">
      <c r="B55" s="2" t="str">
        <f>Client1</f>
        <v>Province of KwaZulu-Natal</v>
      </c>
      <c r="D55" s="4"/>
      <c r="E55" s="4"/>
      <c r="F55" s="379" t="str">
        <f>"Contract No. "&amp;ContractNo</f>
        <v>Contract No. ZNB00904/00000/00/HOD/INF/21/T</v>
      </c>
      <c r="G55" s="379"/>
      <c r="H55" s="379"/>
    </row>
    <row r="56" spans="2:15" s="1" customFormat="1" ht="18" customHeight="1" x14ac:dyDescent="0.6">
      <c r="B56" s="101" t="str">
        <f>Client2</f>
        <v>Department of Transport</v>
      </c>
      <c r="C56" s="55"/>
      <c r="D56" s="4"/>
      <c r="E56" s="4"/>
      <c r="F56" s="4"/>
      <c r="H56" s="5"/>
      <c r="L56" s="4"/>
    </row>
    <row r="57" spans="2:15" s="1" customFormat="1" ht="16.5" customHeight="1" x14ac:dyDescent="0.6">
      <c r="B57" s="82"/>
      <c r="C57" s="103"/>
      <c r="D57" s="83"/>
      <c r="E57" s="83"/>
      <c r="F57" s="83"/>
      <c r="G57" s="84"/>
      <c r="H57" s="102"/>
      <c r="J57" s="5"/>
      <c r="K57" s="5"/>
      <c r="L57" s="4"/>
    </row>
    <row r="58" spans="2:15" s="1" customFormat="1" ht="7.5" customHeight="1" x14ac:dyDescent="0.6">
      <c r="B58" s="369" t="str">
        <f>ContractDescription</f>
        <v>THE CONSTRUCTION OF THE LOVU RIVER PEDESTRIAN BRIDGE NO.3383 IN THE DURBAN REGION</v>
      </c>
      <c r="C58" s="370"/>
      <c r="D58" s="370"/>
      <c r="E58" s="370"/>
      <c r="F58" s="370"/>
      <c r="G58" s="370"/>
      <c r="H58" s="412"/>
      <c r="J58" s="5"/>
      <c r="K58" s="5"/>
      <c r="L58" s="4"/>
    </row>
    <row r="59" spans="2:15" ht="12.75" customHeight="1" x14ac:dyDescent="0.6">
      <c r="B59" s="369"/>
      <c r="C59" s="370"/>
      <c r="D59" s="370"/>
      <c r="E59" s="370"/>
      <c r="F59" s="370"/>
      <c r="G59" s="370"/>
      <c r="H59" s="412"/>
    </row>
    <row r="60" spans="2:15" ht="7.5" customHeight="1" x14ac:dyDescent="0.6">
      <c r="B60" s="371"/>
      <c r="C60" s="372"/>
      <c r="D60" s="372"/>
      <c r="E60" s="372"/>
      <c r="F60" s="372"/>
      <c r="G60" s="372"/>
      <c r="H60" s="413"/>
    </row>
    <row r="61" spans="2:15" ht="25.5" customHeight="1" x14ac:dyDescent="0.6">
      <c r="B61" s="408" t="s">
        <v>4469</v>
      </c>
      <c r="C61" s="409"/>
      <c r="D61" s="409"/>
      <c r="E61" s="409"/>
      <c r="F61" s="409"/>
      <c r="G61" s="409"/>
      <c r="H61" s="410"/>
    </row>
    <row r="62" spans="2:15" x14ac:dyDescent="0.6">
      <c r="B62" s="11" t="s">
        <v>4464</v>
      </c>
      <c r="C62" s="414" t="s">
        <v>10</v>
      </c>
      <c r="D62" s="411"/>
      <c r="E62" s="415"/>
      <c r="F62" s="11" t="s">
        <v>4465</v>
      </c>
      <c r="G62" s="411" t="s">
        <v>14</v>
      </c>
      <c r="H62" s="415"/>
      <c r="O62" s="151"/>
    </row>
    <row r="63" spans="2:15" s="28" customFormat="1" ht="19.5" customHeight="1" x14ac:dyDescent="0.6">
      <c r="B63" s="419" t="s">
        <v>4467</v>
      </c>
      <c r="C63" s="420"/>
      <c r="D63" s="420"/>
      <c r="E63" s="420"/>
      <c r="F63" s="420"/>
      <c r="G63" s="423">
        <f>SUM(G54)</f>
        <v>0</v>
      </c>
      <c r="H63" s="424"/>
      <c r="I63" s="34"/>
    </row>
    <row r="64" spans="2:15" x14ac:dyDescent="0.6">
      <c r="B64" s="107" t="str">
        <f>'C13.1'!B10</f>
        <v>C13.1</v>
      </c>
      <c r="C64" s="416" t="str">
        <f>'C13.1'!C10</f>
        <v>FOUNDATIONS</v>
      </c>
      <c r="D64" s="417">
        <f>'C13.1'!D10</f>
        <v>0</v>
      </c>
      <c r="E64" s="418" t="e">
        <f>'C13.1'!#REF!</f>
        <v>#REF!</v>
      </c>
      <c r="F64" s="197"/>
      <c r="G64" s="421">
        <f>'C13.1'!G198</f>
        <v>0</v>
      </c>
      <c r="H64" s="422"/>
    </row>
    <row r="65" spans="2:8" ht="13.5" customHeight="1" x14ac:dyDescent="0.6">
      <c r="B65" s="22" t="str">
        <f>'C13.2'!B10</f>
        <v>C13.2</v>
      </c>
      <c r="C65" s="405" t="str">
        <f>'C13.2'!C10</f>
        <v>FALSEWORK, FORMWORK AND CONCRETE FINISH</v>
      </c>
      <c r="D65" s="406">
        <f>'C13.2'!D10</f>
        <v>0</v>
      </c>
      <c r="E65" s="407" t="e">
        <f>'C13.2'!#REF!</f>
        <v>#REF!</v>
      </c>
      <c r="F65" s="40"/>
      <c r="G65" s="421">
        <f>'C13.2'!G62</f>
        <v>0</v>
      </c>
      <c r="H65" s="422"/>
    </row>
    <row r="66" spans="2:8" x14ac:dyDescent="0.6">
      <c r="B66" s="22" t="str">
        <f>'C13.3'!B10</f>
        <v>C13.3</v>
      </c>
      <c r="C66" s="405" t="str">
        <f>'C13.3'!C10</f>
        <v>STEEL REINFORCEMENT</v>
      </c>
      <c r="D66" s="406">
        <f>'C13.3'!D10</f>
        <v>0</v>
      </c>
      <c r="E66" s="407" t="e">
        <f>'C13.3'!#REF!</f>
        <v>#REF!</v>
      </c>
      <c r="F66" s="40"/>
      <c r="G66" s="421">
        <f>'C13.3'!G75</f>
        <v>0</v>
      </c>
      <c r="H66" s="422"/>
    </row>
    <row r="67" spans="2:8" x14ac:dyDescent="0.6">
      <c r="B67" s="22" t="str">
        <f>'C13.4'!B10</f>
        <v>C13.4</v>
      </c>
      <c r="C67" s="405" t="str">
        <f>'C13.4'!C10</f>
        <v>CONCRETE</v>
      </c>
      <c r="D67" s="406">
        <f>'C13.4'!D10</f>
        <v>0</v>
      </c>
      <c r="E67" s="407" t="e">
        <f>'C13.4'!#REF!</f>
        <v>#REF!</v>
      </c>
      <c r="F67" s="40"/>
      <c r="G67" s="421">
        <f>'C13.4'!G193</f>
        <v>0</v>
      </c>
      <c r="H67" s="422"/>
    </row>
    <row r="68" spans="2:8" hidden="1" x14ac:dyDescent="0.6">
      <c r="B68" s="22" t="str">
        <f>'C13.5'!B10</f>
        <v>C13.5</v>
      </c>
      <c r="C68" s="405" t="str">
        <f>'C13.5'!C10</f>
        <v>PRESTRESSING</v>
      </c>
      <c r="D68" s="406">
        <f>'C13.5'!D10</f>
        <v>0</v>
      </c>
      <c r="E68" s="407" t="e">
        <f>'C13.5'!#REF!</f>
        <v>#REF!</v>
      </c>
      <c r="F68" s="40"/>
      <c r="G68" s="421"/>
      <c r="H68" s="422"/>
    </row>
    <row r="69" spans="2:8" x14ac:dyDescent="0.6">
      <c r="B69" s="22" t="str">
        <f>'C13.6'!B10</f>
        <v>C13.6</v>
      </c>
      <c r="C69" s="405" t="str">
        <f>'C13.6'!C10</f>
        <v>BEARINGS</v>
      </c>
      <c r="D69" s="406">
        <f>'C13.6'!D10</f>
        <v>0</v>
      </c>
      <c r="E69" s="407" t="e">
        <f>'C13.6'!#REF!</f>
        <v>#REF!</v>
      </c>
      <c r="F69" s="40"/>
      <c r="G69" s="421">
        <f>'C13.6'!G73</f>
        <v>0</v>
      </c>
      <c r="H69" s="422"/>
    </row>
    <row r="70" spans="2:8" x14ac:dyDescent="0.6">
      <c r="B70" s="22" t="str">
        <f>'C13.7'!B10</f>
        <v>C13.7</v>
      </c>
      <c r="C70" s="405" t="str">
        <f>'C13.7'!C10</f>
        <v>JOINTS</v>
      </c>
      <c r="D70" s="406">
        <f>'C13.7'!D10</f>
        <v>0</v>
      </c>
      <c r="E70" s="407" t="e">
        <f>'C13.7'!#REF!</f>
        <v>#REF!</v>
      </c>
      <c r="F70" s="40"/>
      <c r="G70" s="421">
        <f>'C13.7'!G151</f>
        <v>0</v>
      </c>
      <c r="H70" s="422"/>
    </row>
    <row r="71" spans="2:8" x14ac:dyDescent="0.6">
      <c r="B71" s="22" t="str">
        <f>'C13.8'!B10</f>
        <v>C13.8</v>
      </c>
      <c r="C71" s="405" t="str">
        <f>'C13.8'!C10</f>
        <v>ANCILLARY STRUCTURAL ELEMENTS</v>
      </c>
      <c r="D71" s="406">
        <f>'C13.8'!D10</f>
        <v>0</v>
      </c>
      <c r="E71" s="407" t="e">
        <f>'C13.8'!#REF!</f>
        <v>#REF!</v>
      </c>
      <c r="F71" s="40"/>
      <c r="G71" s="421">
        <f>'C13.8'!G151</f>
        <v>0</v>
      </c>
      <c r="H71" s="422"/>
    </row>
    <row r="72" spans="2:8" ht="12.75" hidden="1" customHeight="1" x14ac:dyDescent="0.6">
      <c r="B72" s="22" t="str">
        <f>'C13.9'!B10</f>
        <v>C13.9</v>
      </c>
      <c r="C72" s="405" t="str">
        <f>'C13.9'!C10</f>
        <v>STRUCTURAL STEELWORK FOR MINOR STRUCTURES</v>
      </c>
      <c r="D72" s="406">
        <f>'C13.9'!D10</f>
        <v>0</v>
      </c>
      <c r="E72" s="407" t="e">
        <f>'C13.9'!#REF!</f>
        <v>#REF!</v>
      </c>
      <c r="F72" s="40"/>
      <c r="G72" s="421"/>
      <c r="H72" s="422"/>
    </row>
    <row r="73" spans="2:8" x14ac:dyDescent="0.6">
      <c r="B73" s="22" t="str">
        <f>'C13.10'!B10</f>
        <v>C13.10</v>
      </c>
      <c r="C73" s="405" t="str">
        <f>'C13.10'!C10</f>
        <v>PAINTING OF MINOR STRUCTURES</v>
      </c>
      <c r="D73" s="406">
        <f>'C13.10'!D10</f>
        <v>0</v>
      </c>
      <c r="E73" s="407" t="e">
        <f>'C13.10'!#REF!</f>
        <v>#REF!</v>
      </c>
      <c r="F73" s="40"/>
      <c r="G73" s="421">
        <f>'C13.10'!G79</f>
        <v>0</v>
      </c>
      <c r="H73" s="422"/>
    </row>
    <row r="74" spans="2:8" ht="12.2" hidden="1" customHeight="1" x14ac:dyDescent="0.6">
      <c r="B74" s="22" t="str">
        <f>'C13.11'!B10</f>
        <v>C13.11</v>
      </c>
      <c r="C74" s="405" t="str">
        <f>'C13.11'!C10</f>
        <v>STRUCTURAL STEELWORK FOR MAJOR STRUCTURES</v>
      </c>
      <c r="D74" s="406">
        <f>'C13.11'!D10</f>
        <v>0</v>
      </c>
      <c r="E74" s="407" t="e">
        <f>'C13.11'!#REF!</f>
        <v>#REF!</v>
      </c>
      <c r="F74" s="40"/>
      <c r="G74" s="421"/>
      <c r="H74" s="422"/>
    </row>
    <row r="75" spans="2:8" ht="12.2" hidden="1" customHeight="1" x14ac:dyDescent="0.6">
      <c r="B75" s="22" t="str">
        <f>'C13.12'!B10</f>
        <v>C13.12</v>
      </c>
      <c r="C75" s="405" t="str">
        <f>'C13.12'!C10</f>
        <v>STRUCTURAL STEEL PROTECTIVE TREATMENT OF MAJOR STRUCTURES</v>
      </c>
      <c r="D75" s="406">
        <f>'C13.12'!D10</f>
        <v>0</v>
      </c>
      <c r="E75" s="407" t="e">
        <f>'C13.12'!#REF!</f>
        <v>#REF!</v>
      </c>
      <c r="F75" s="40"/>
      <c r="G75" s="421"/>
      <c r="H75" s="422"/>
    </row>
    <row r="76" spans="2:8" ht="12.2" hidden="1" customHeight="1" x14ac:dyDescent="0.6">
      <c r="B76" s="22" t="str">
        <f>'C13.13'!B10</f>
        <v>C13.13</v>
      </c>
      <c r="C76" s="405" t="str">
        <f>'C13.13'!C10</f>
        <v>INCREMENTAL LAUNCHING OF BRIDGE DECKS</v>
      </c>
      <c r="D76" s="406">
        <f>'C13.13'!D10</f>
        <v>0</v>
      </c>
      <c r="E76" s="407" t="e">
        <f>'C13.13'!#REF!</f>
        <v>#REF!</v>
      </c>
      <c r="F76" s="40"/>
      <c r="G76" s="421"/>
      <c r="H76" s="422"/>
    </row>
    <row r="77" spans="2:8" ht="12.2" hidden="1" customHeight="1" x14ac:dyDescent="0.6">
      <c r="B77" s="22" t="str">
        <f>'C13.14'!B10</f>
        <v>C13.14</v>
      </c>
      <c r="C77" s="405" t="str">
        <f>'C13.14'!C10</f>
        <v>SPECIALIST STRUCTURES</v>
      </c>
      <c r="D77" s="406">
        <f>'C13.14'!D10</f>
        <v>0</v>
      </c>
      <c r="E77" s="407" t="e">
        <f>'C13.14'!#REF!</f>
        <v>#REF!</v>
      </c>
      <c r="F77" s="40"/>
      <c r="G77" s="421"/>
      <c r="H77" s="422"/>
    </row>
    <row r="78" spans="2:8" ht="12.2" hidden="1" customHeight="1" x14ac:dyDescent="0.6">
      <c r="B78" s="22" t="str">
        <f>'C14.1'!B10</f>
        <v>C14.1</v>
      </c>
      <c r="C78" s="405" t="str">
        <f>'C14.1'!C10</f>
        <v>ACCESS FOR BRIDGE REHABILITATION</v>
      </c>
      <c r="D78" s="406">
        <f>'C14.1'!D10</f>
        <v>0</v>
      </c>
      <c r="E78" s="407" t="e">
        <f>'C14.1'!#REF!</f>
        <v>#REF!</v>
      </c>
      <c r="F78" s="40"/>
      <c r="G78" s="421"/>
      <c r="H78" s="422"/>
    </row>
    <row r="79" spans="2:8" ht="12.2" hidden="1" customHeight="1" x14ac:dyDescent="0.6">
      <c r="B79" s="22" t="str">
        <f>'C14.2'!B10</f>
        <v>C14.2</v>
      </c>
      <c r="C79" s="405" t="str">
        <f>'C14.2'!C10</f>
        <v>CORROSION SURVEY METHODS AND TESTING OF NEAR SURFACE CONCRETE PROPERTIES</v>
      </c>
      <c r="D79" s="406">
        <f>'C14.2'!D10</f>
        <v>0</v>
      </c>
      <c r="E79" s="407" t="e">
        <f>'C14.2'!#REF!</f>
        <v>#REF!</v>
      </c>
      <c r="F79" s="40"/>
      <c r="G79" s="421"/>
      <c r="H79" s="422"/>
    </row>
    <row r="80" spans="2:8" ht="12.2" hidden="1" customHeight="1" x14ac:dyDescent="0.6">
      <c r="B80" s="22" t="str">
        <f>'C14.3'!B10</f>
        <v>C14.3</v>
      </c>
      <c r="C80" s="405" t="str">
        <f>'C14.3'!C10</f>
        <v>DEMOLITION AND REMOVAL OF STRUCTURAL CONCRETE AND STEELWORK</v>
      </c>
      <c r="D80" s="406">
        <f>'C14.3'!D10</f>
        <v>0</v>
      </c>
      <c r="E80" s="407" t="e">
        <f>'C14.3'!#REF!</f>
        <v>#REF!</v>
      </c>
      <c r="F80" s="40"/>
      <c r="G80" s="421"/>
      <c r="H80" s="422"/>
    </row>
    <row r="81" spans="2:8" ht="12.2" hidden="1" customHeight="1" x14ac:dyDescent="0.6">
      <c r="B81" s="22" t="str">
        <f>'C14.4'!B10</f>
        <v>C14.4</v>
      </c>
      <c r="C81" s="405" t="str">
        <f>'C14.4'!C10</f>
        <v>SURFACE AND STRUCTURAL REPAIR OF CONCRETE MEMBERS</v>
      </c>
      <c r="D81" s="406">
        <f>'C14.4'!D10</f>
        <v>0</v>
      </c>
      <c r="E81" s="407" t="e">
        <f>'C14.4'!#REF!</f>
        <v>#REF!</v>
      </c>
      <c r="F81" s="40"/>
      <c r="G81" s="421"/>
      <c r="H81" s="422"/>
    </row>
    <row r="82" spans="2:8" ht="12.2" hidden="1" customHeight="1" x14ac:dyDescent="0.6">
      <c r="B82" s="22" t="str">
        <f>'C14.5'!B10</f>
        <v>C14.5</v>
      </c>
      <c r="C82" s="405" t="str">
        <f>'C14.5'!C10</f>
        <v>ANCHORING OF REINFORCEMENT, GROUTING AND CRACK INJECTION</v>
      </c>
      <c r="D82" s="406">
        <f>'C14.5'!D10</f>
        <v>0</v>
      </c>
      <c r="E82" s="407" t="e">
        <f>'C14.5'!#REF!</f>
        <v>#REF!</v>
      </c>
      <c r="F82" s="40"/>
      <c r="G82" s="421"/>
      <c r="H82" s="422"/>
    </row>
    <row r="83" spans="2:8" ht="12.2" hidden="1" customHeight="1" x14ac:dyDescent="0.6">
      <c r="B83" s="22" t="str">
        <f>'C14.6'!B10</f>
        <v>C14.6</v>
      </c>
      <c r="C83" s="405" t="str">
        <f>'C14.6'!C10</f>
        <v>SPRAYED CONCRETE FOR STRUCTURES</v>
      </c>
      <c r="D83" s="406">
        <f>'C14.6'!D10</f>
        <v>0</v>
      </c>
      <c r="E83" s="407" t="e">
        <f>'C14.6'!#REF!</f>
        <v>#REF!</v>
      </c>
      <c r="F83" s="40"/>
      <c r="G83" s="421"/>
      <c r="H83" s="422"/>
    </row>
    <row r="84" spans="2:8" ht="12.2" hidden="1" customHeight="1" x14ac:dyDescent="0.6">
      <c r="B84" s="22" t="str">
        <f>'C14.7'!B10</f>
        <v>C14.7</v>
      </c>
      <c r="C84" s="405" t="str">
        <f>'C14.7'!C10</f>
        <v>PROTECTIVE COATINGS AND TREATMENTS FOR CONCRETE</v>
      </c>
      <c r="D84" s="406">
        <f>'C14.7'!D10</f>
        <v>0</v>
      </c>
      <c r="E84" s="407" t="e">
        <f>'C14.7'!#REF!</f>
        <v>#REF!</v>
      </c>
      <c r="F84" s="40"/>
      <c r="G84" s="421"/>
      <c r="H84" s="422"/>
    </row>
    <row r="85" spans="2:8" ht="12.2" hidden="1" customHeight="1" x14ac:dyDescent="0.6">
      <c r="B85" s="22" t="str">
        <f>'C14.8'!B10</f>
        <v>C14.8</v>
      </c>
      <c r="C85" s="405" t="str">
        <f>'C14.8'!C10</f>
        <v>EXTERNAL BONDING OF STEEL AND CARBON FIBRE</v>
      </c>
      <c r="D85" s="406">
        <f>'C14.8'!D10</f>
        <v>0</v>
      </c>
      <c r="E85" s="407" t="e">
        <f>'C14.8'!#REF!</f>
        <v>#REF!</v>
      </c>
      <c r="F85" s="40"/>
      <c r="G85" s="421"/>
      <c r="H85" s="422"/>
    </row>
    <row r="86" spans="2:8" ht="12.2" hidden="1" customHeight="1" x14ac:dyDescent="0.6">
      <c r="B86" s="22" t="str">
        <f>'C14.9'!B10</f>
        <v>C14.9</v>
      </c>
      <c r="C86" s="405" t="str">
        <f>'C14.9'!C10</f>
        <v>REPAIR AND REPLACEMENT OF ANCILLARY STRUCTURAL ELEMENTS</v>
      </c>
      <c r="D86" s="406">
        <f>'C14.9'!D10</f>
        <v>0</v>
      </c>
      <c r="E86" s="407" t="e">
        <f>'C14.9'!#REF!</f>
        <v>#REF!</v>
      </c>
      <c r="F86" s="40"/>
      <c r="G86" s="421"/>
      <c r="H86" s="422"/>
    </row>
    <row r="87" spans="2:8" ht="12.2" hidden="1" customHeight="1" x14ac:dyDescent="0.6">
      <c r="B87" s="22" t="str">
        <f>'C14.10'!B10</f>
        <v>C14.10</v>
      </c>
      <c r="C87" s="405" t="str">
        <f>'C14.10'!C10</f>
        <v>JACKING OF BRIDGE STRUCTURES</v>
      </c>
      <c r="D87" s="406">
        <f>'C14.10'!D10</f>
        <v>0</v>
      </c>
      <c r="E87" s="407" t="e">
        <f>'C14.10'!#REF!</f>
        <v>#REF!</v>
      </c>
      <c r="F87" s="40"/>
      <c r="G87" s="421"/>
      <c r="H87" s="422"/>
    </row>
    <row r="88" spans="2:8" ht="12.2" hidden="1" customHeight="1" x14ac:dyDescent="0.6">
      <c r="B88" s="22" t="str">
        <f>'C14.11'!B10</f>
        <v>C14.11</v>
      </c>
      <c r="C88" s="405" t="str">
        <f>'C14.11'!C10</f>
        <v>REPAIR OF STEEL ELEMENTS</v>
      </c>
      <c r="D88" s="406">
        <f>'C14.11'!D10</f>
        <v>0</v>
      </c>
      <c r="E88" s="407" t="e">
        <f>'C14.11'!#REF!</f>
        <v>#REF!</v>
      </c>
      <c r="F88" s="40"/>
      <c r="G88" s="421"/>
      <c r="H88" s="422"/>
    </row>
    <row r="89" spans="2:8" x14ac:dyDescent="0.6">
      <c r="B89" s="21"/>
      <c r="C89" s="165"/>
      <c r="E89" s="153"/>
      <c r="F89" s="40"/>
      <c r="G89" s="421"/>
      <c r="H89" s="422"/>
    </row>
    <row r="90" spans="2:8" x14ac:dyDescent="0.6">
      <c r="B90" s="21"/>
      <c r="C90" s="165"/>
      <c r="E90" s="153"/>
      <c r="F90" s="40"/>
      <c r="G90" s="402"/>
      <c r="H90" s="381"/>
    </row>
    <row r="91" spans="2:8" x14ac:dyDescent="0.6">
      <c r="B91" s="21"/>
      <c r="C91" s="165"/>
      <c r="E91" s="153"/>
      <c r="F91" s="40"/>
      <c r="G91" s="402"/>
      <c r="H91" s="381"/>
    </row>
    <row r="92" spans="2:8" x14ac:dyDescent="0.6">
      <c r="B92" s="21"/>
      <c r="C92" s="165"/>
      <c r="E92" s="153"/>
      <c r="F92" s="40"/>
      <c r="G92" s="402"/>
      <c r="H92" s="381"/>
    </row>
    <row r="93" spans="2:8" x14ac:dyDescent="0.6">
      <c r="B93" s="21"/>
      <c r="C93" s="165"/>
      <c r="E93" s="153"/>
      <c r="F93" s="40"/>
      <c r="G93" s="402"/>
      <c r="H93" s="381"/>
    </row>
    <row r="94" spans="2:8" x14ac:dyDescent="0.6">
      <c r="B94" s="21"/>
      <c r="C94" s="165"/>
      <c r="E94" s="153"/>
      <c r="F94" s="40"/>
      <c r="G94" s="402"/>
      <c r="H94" s="381"/>
    </row>
    <row r="95" spans="2:8" x14ac:dyDescent="0.6">
      <c r="B95" s="21"/>
      <c r="C95" s="165"/>
      <c r="E95" s="153"/>
      <c r="F95" s="40"/>
      <c r="G95" s="402"/>
      <c r="H95" s="381"/>
    </row>
    <row r="96" spans="2:8" x14ac:dyDescent="0.6">
      <c r="B96" s="21"/>
      <c r="C96" s="165"/>
      <c r="E96" s="153"/>
      <c r="F96" s="40"/>
      <c r="G96" s="402"/>
      <c r="H96" s="381"/>
    </row>
    <row r="97" spans="2:8" x14ac:dyDescent="0.6">
      <c r="B97" s="21"/>
      <c r="C97" s="165"/>
      <c r="E97" s="153"/>
      <c r="F97" s="40"/>
      <c r="G97" s="402"/>
      <c r="H97" s="381"/>
    </row>
    <row r="98" spans="2:8" x14ac:dyDescent="0.6">
      <c r="B98" s="21"/>
      <c r="C98" s="165"/>
      <c r="E98" s="153"/>
      <c r="F98" s="40"/>
      <c r="G98" s="402"/>
      <c r="H98" s="381"/>
    </row>
    <row r="99" spans="2:8" x14ac:dyDescent="0.6">
      <c r="B99" s="21"/>
      <c r="C99" s="165"/>
      <c r="E99" s="153"/>
      <c r="F99" s="40"/>
      <c r="G99" s="402"/>
      <c r="H99" s="381"/>
    </row>
    <row r="100" spans="2:8" x14ac:dyDescent="0.6">
      <c r="B100" s="21"/>
      <c r="C100" s="165"/>
      <c r="E100" s="153"/>
      <c r="F100" s="40"/>
      <c r="G100" s="402"/>
      <c r="H100" s="381"/>
    </row>
    <row r="101" spans="2:8" x14ac:dyDescent="0.6">
      <c r="B101" s="21"/>
      <c r="C101" s="165"/>
      <c r="E101" s="153"/>
      <c r="F101" s="40"/>
      <c r="G101" s="402"/>
      <c r="H101" s="381"/>
    </row>
    <row r="102" spans="2:8" x14ac:dyDescent="0.6">
      <c r="B102" s="21"/>
      <c r="C102" s="165"/>
      <c r="E102" s="153"/>
      <c r="F102" s="40"/>
      <c r="G102" s="402"/>
      <c r="H102" s="381"/>
    </row>
    <row r="103" spans="2:8" x14ac:dyDescent="0.6">
      <c r="B103" s="21"/>
      <c r="C103" s="165"/>
      <c r="E103" s="153"/>
      <c r="F103" s="40"/>
      <c r="G103" s="402"/>
      <c r="H103" s="381"/>
    </row>
    <row r="104" spans="2:8" x14ac:dyDescent="0.6">
      <c r="B104" s="21"/>
      <c r="C104" s="165"/>
      <c r="E104" s="153"/>
      <c r="F104" s="40"/>
      <c r="G104" s="402"/>
      <c r="H104" s="381"/>
    </row>
    <row r="105" spans="2:8" x14ac:dyDescent="0.6">
      <c r="B105" s="21"/>
      <c r="C105" s="165"/>
      <c r="E105" s="153"/>
      <c r="F105" s="40"/>
      <c r="G105" s="402"/>
      <c r="H105" s="381"/>
    </row>
    <row r="106" spans="2:8" x14ac:dyDescent="0.6">
      <c r="B106" s="21"/>
      <c r="C106" s="165"/>
      <c r="E106" s="153"/>
      <c r="F106" s="40"/>
      <c r="G106" s="402"/>
      <c r="H106" s="381"/>
    </row>
    <row r="107" spans="2:8" x14ac:dyDescent="0.6">
      <c r="B107" s="21"/>
      <c r="C107" s="165"/>
      <c r="E107" s="153"/>
      <c r="F107" s="40"/>
      <c r="G107" s="402"/>
      <c r="H107" s="381"/>
    </row>
    <row r="108" spans="2:8" x14ac:dyDescent="0.6">
      <c r="B108" s="21"/>
      <c r="C108" s="165"/>
      <c r="E108" s="153"/>
      <c r="F108" s="40"/>
      <c r="G108" s="402"/>
      <c r="H108" s="381"/>
    </row>
    <row r="109" spans="2:8" x14ac:dyDescent="0.6">
      <c r="B109" s="21"/>
      <c r="C109" s="165"/>
      <c r="E109" s="153"/>
      <c r="F109" s="40"/>
      <c r="G109" s="402"/>
      <c r="H109" s="381"/>
    </row>
    <row r="110" spans="2:8" x14ac:dyDescent="0.6">
      <c r="B110" s="21"/>
      <c r="C110" s="165"/>
      <c r="E110" s="153"/>
      <c r="F110" s="40"/>
      <c r="G110" s="402"/>
      <c r="H110" s="381"/>
    </row>
    <row r="111" spans="2:8" x14ac:dyDescent="0.6">
      <c r="B111" s="21"/>
      <c r="C111" s="165"/>
      <c r="E111" s="153"/>
      <c r="F111" s="40"/>
      <c r="G111" s="402"/>
      <c r="H111" s="381"/>
    </row>
    <row r="112" spans="2:8" x14ac:dyDescent="0.6">
      <c r="B112" s="21"/>
      <c r="C112" s="165"/>
      <c r="E112" s="153"/>
      <c r="F112" s="40"/>
      <c r="G112" s="402"/>
      <c r="H112" s="381"/>
    </row>
    <row r="113" spans="2:9" x14ac:dyDescent="0.6">
      <c r="B113" s="21"/>
      <c r="C113" s="165"/>
      <c r="E113" s="153"/>
      <c r="F113" s="40"/>
      <c r="G113" s="402"/>
      <c r="H113" s="381"/>
    </row>
    <row r="114" spans="2:9" x14ac:dyDescent="0.6">
      <c r="B114" s="21"/>
      <c r="C114" s="165"/>
      <c r="E114" s="153"/>
      <c r="F114" s="40"/>
      <c r="G114" s="402"/>
      <c r="H114" s="381"/>
    </row>
    <row r="115" spans="2:9" x14ac:dyDescent="0.6">
      <c r="B115" s="21"/>
      <c r="C115" s="165"/>
      <c r="E115" s="153"/>
      <c r="F115" s="40"/>
      <c r="G115" s="402"/>
      <c r="H115" s="381"/>
    </row>
    <row r="116" spans="2:9" x14ac:dyDescent="0.6">
      <c r="B116" s="21"/>
      <c r="C116" s="165"/>
      <c r="E116" s="153"/>
      <c r="F116" s="40"/>
      <c r="G116" s="402"/>
      <c r="H116" s="381"/>
    </row>
    <row r="117" spans="2:9" x14ac:dyDescent="0.6">
      <c r="B117" s="21"/>
      <c r="C117" s="165"/>
      <c r="E117" s="153"/>
      <c r="F117" s="40"/>
      <c r="G117" s="402"/>
      <c r="H117" s="381"/>
    </row>
    <row r="118" spans="2:9" x14ac:dyDescent="0.6">
      <c r="B118" s="21"/>
      <c r="C118" s="165"/>
      <c r="E118" s="153"/>
      <c r="F118" s="40"/>
      <c r="G118" s="402"/>
      <c r="H118" s="381"/>
    </row>
    <row r="119" spans="2:9" x14ac:dyDescent="0.6">
      <c r="B119" s="21"/>
      <c r="C119" s="165"/>
      <c r="E119" s="153"/>
      <c r="F119" s="40"/>
      <c r="G119" s="402"/>
      <c r="H119" s="381"/>
    </row>
    <row r="120" spans="2:9" x14ac:dyDescent="0.6">
      <c r="B120" s="21"/>
      <c r="C120" s="165"/>
      <c r="E120" s="153"/>
      <c r="F120" s="40"/>
      <c r="G120" s="402"/>
      <c r="H120" s="381"/>
    </row>
    <row r="121" spans="2:9" x14ac:dyDescent="0.6">
      <c r="B121" s="21"/>
      <c r="C121" s="165"/>
      <c r="E121" s="153"/>
      <c r="F121" s="40"/>
      <c r="G121" s="402"/>
      <c r="H121" s="381"/>
    </row>
    <row r="122" spans="2:9" x14ac:dyDescent="0.6">
      <c r="B122" s="21"/>
      <c r="C122" s="165"/>
      <c r="E122" s="153"/>
      <c r="F122" s="40"/>
      <c r="G122" s="402"/>
      <c r="H122" s="381"/>
    </row>
    <row r="123" spans="2:9" x14ac:dyDescent="0.6">
      <c r="B123" s="21"/>
      <c r="C123" s="165"/>
      <c r="E123" s="153"/>
      <c r="F123" s="40"/>
      <c r="G123" s="402"/>
      <c r="H123" s="381"/>
    </row>
    <row r="124" spans="2:9" x14ac:dyDescent="0.6">
      <c r="B124" s="21"/>
      <c r="C124" s="165"/>
      <c r="E124" s="153"/>
      <c r="F124" s="40"/>
      <c r="G124" s="402"/>
      <c r="H124" s="381"/>
    </row>
    <row r="125" spans="2:9" s="28" customFormat="1" ht="19.5" customHeight="1" x14ac:dyDescent="0.6">
      <c r="B125" s="419" t="s">
        <v>4468</v>
      </c>
      <c r="C125" s="420"/>
      <c r="D125" s="420"/>
      <c r="E125" s="420"/>
      <c r="F125" s="420"/>
      <c r="G125" s="431">
        <f>SUM(G63:H124)</f>
        <v>0</v>
      </c>
      <c r="H125" s="424"/>
      <c r="I125" s="34"/>
    </row>
    <row r="126" spans="2:9" x14ac:dyDescent="0.6">
      <c r="H126" s="23"/>
    </row>
  </sheetData>
  <mergeCells count="194">
    <mergeCell ref="B125:F125"/>
    <mergeCell ref="G125:H125"/>
    <mergeCell ref="G17:H17"/>
    <mergeCell ref="G16:H16"/>
    <mergeCell ref="C17:E17"/>
    <mergeCell ref="C16:E16"/>
    <mergeCell ref="C24:E24"/>
    <mergeCell ref="C27:E27"/>
    <mergeCell ref="C28:E28"/>
    <mergeCell ref="C29:E29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C86:E86"/>
    <mergeCell ref="G86:H86"/>
    <mergeCell ref="C87:E87"/>
    <mergeCell ref="G87:H87"/>
    <mergeCell ref="C88:E88"/>
    <mergeCell ref="G88:H88"/>
    <mergeCell ref="C83:E83"/>
    <mergeCell ref="G83:H83"/>
    <mergeCell ref="C84:E84"/>
    <mergeCell ref="G84:H84"/>
    <mergeCell ref="C85:E85"/>
    <mergeCell ref="G85:H85"/>
    <mergeCell ref="C80:E80"/>
    <mergeCell ref="G80:H80"/>
    <mergeCell ref="C81:E81"/>
    <mergeCell ref="G81:H81"/>
    <mergeCell ref="C82:E82"/>
    <mergeCell ref="G82:H82"/>
    <mergeCell ref="C77:E77"/>
    <mergeCell ref="G77:H77"/>
    <mergeCell ref="C78:E78"/>
    <mergeCell ref="G78:H78"/>
    <mergeCell ref="C79:E79"/>
    <mergeCell ref="G79:H79"/>
    <mergeCell ref="C74:E74"/>
    <mergeCell ref="G74:H74"/>
    <mergeCell ref="C75:E75"/>
    <mergeCell ref="G75:H75"/>
    <mergeCell ref="C76:E76"/>
    <mergeCell ref="G76:H76"/>
    <mergeCell ref="C71:E71"/>
    <mergeCell ref="G71:H71"/>
    <mergeCell ref="C72:E72"/>
    <mergeCell ref="G72:H72"/>
    <mergeCell ref="C73:E73"/>
    <mergeCell ref="G73:H73"/>
    <mergeCell ref="C68:E68"/>
    <mergeCell ref="G68:H68"/>
    <mergeCell ref="C69:E69"/>
    <mergeCell ref="G69:H69"/>
    <mergeCell ref="C70:E70"/>
    <mergeCell ref="G70:H70"/>
    <mergeCell ref="C65:E65"/>
    <mergeCell ref="G65:H65"/>
    <mergeCell ref="C66:E66"/>
    <mergeCell ref="G66:H66"/>
    <mergeCell ref="C67:E67"/>
    <mergeCell ref="G67:H67"/>
    <mergeCell ref="C62:E62"/>
    <mergeCell ref="G62:H62"/>
    <mergeCell ref="B63:F63"/>
    <mergeCell ref="G63:H63"/>
    <mergeCell ref="C64:E64"/>
    <mergeCell ref="G64:H64"/>
    <mergeCell ref="B54:F54"/>
    <mergeCell ref="G54:H54"/>
    <mergeCell ref="F55:H55"/>
    <mergeCell ref="B58:G60"/>
    <mergeCell ref="H58:H60"/>
    <mergeCell ref="B61:H61"/>
    <mergeCell ref="C51:E51"/>
    <mergeCell ref="G51:H51"/>
    <mergeCell ref="C52:E52"/>
    <mergeCell ref="G52:H52"/>
    <mergeCell ref="C53:E53"/>
    <mergeCell ref="G53:H53"/>
    <mergeCell ref="C48:E48"/>
    <mergeCell ref="G48:H48"/>
    <mergeCell ref="C49:E49"/>
    <mergeCell ref="G49:H49"/>
    <mergeCell ref="C50:E50"/>
    <mergeCell ref="G50:H50"/>
    <mergeCell ref="C45:E45"/>
    <mergeCell ref="G45:H45"/>
    <mergeCell ref="C46:E46"/>
    <mergeCell ref="G46:H46"/>
    <mergeCell ref="C47:E47"/>
    <mergeCell ref="G47:H47"/>
    <mergeCell ref="G42:H42"/>
    <mergeCell ref="G43:H43"/>
    <mergeCell ref="G44:H44"/>
    <mergeCell ref="C42:E42"/>
    <mergeCell ref="C43:E43"/>
    <mergeCell ref="C44:E44"/>
    <mergeCell ref="C38:E38"/>
    <mergeCell ref="C39:E39"/>
    <mergeCell ref="C40:E40"/>
    <mergeCell ref="C41:E41"/>
    <mergeCell ref="G39:H39"/>
    <mergeCell ref="G40:H40"/>
    <mergeCell ref="G41:H41"/>
    <mergeCell ref="C35:E35"/>
    <mergeCell ref="C36:E36"/>
    <mergeCell ref="C37:E37"/>
    <mergeCell ref="G36:H36"/>
    <mergeCell ref="G37:H37"/>
    <mergeCell ref="G38:H38"/>
    <mergeCell ref="C32:E32"/>
    <mergeCell ref="C33:E33"/>
    <mergeCell ref="C34:E34"/>
    <mergeCell ref="G33:H33"/>
    <mergeCell ref="G34:H34"/>
    <mergeCell ref="G35:H35"/>
    <mergeCell ref="C30:E30"/>
    <mergeCell ref="C31:E31"/>
    <mergeCell ref="G30:H30"/>
    <mergeCell ref="G31:H31"/>
    <mergeCell ref="G32:H32"/>
    <mergeCell ref="G27:H27"/>
    <mergeCell ref="G28:H28"/>
    <mergeCell ref="G29:H29"/>
    <mergeCell ref="G24:H24"/>
    <mergeCell ref="C25:E25"/>
    <mergeCell ref="G25:H25"/>
    <mergeCell ref="C26:E26"/>
    <mergeCell ref="G26:H26"/>
    <mergeCell ref="C21:E21"/>
    <mergeCell ref="G21:H21"/>
    <mergeCell ref="C22:E22"/>
    <mergeCell ref="G22:H22"/>
    <mergeCell ref="C23:E23"/>
    <mergeCell ref="G23:H23"/>
    <mergeCell ref="C18:E18"/>
    <mergeCell ref="G18:H18"/>
    <mergeCell ref="C19:E19"/>
    <mergeCell ref="G19:H19"/>
    <mergeCell ref="C20:E20"/>
    <mergeCell ref="G20:H20"/>
    <mergeCell ref="C15:E15"/>
    <mergeCell ref="G15:H15"/>
    <mergeCell ref="C12:E12"/>
    <mergeCell ref="G12:H12"/>
    <mergeCell ref="C13:E13"/>
    <mergeCell ref="G13:H13"/>
    <mergeCell ref="C14:E14"/>
    <mergeCell ref="G14:H14"/>
    <mergeCell ref="C9:E9"/>
    <mergeCell ref="G9:H9"/>
    <mergeCell ref="C10:E10"/>
    <mergeCell ref="G10:H10"/>
    <mergeCell ref="C11:E11"/>
    <mergeCell ref="G11:H11"/>
    <mergeCell ref="F1:H1"/>
    <mergeCell ref="B4:G6"/>
    <mergeCell ref="H4:H6"/>
    <mergeCell ref="B7:H7"/>
    <mergeCell ref="C8:E8"/>
    <mergeCell ref="G8:H8"/>
  </mergeCells>
  <pageMargins left="0.7" right="0.7" top="0.75" bottom="0.75" header="0.3" footer="0.3"/>
  <pageSetup paperSize="9" scale="70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91"/>
  <dimension ref="B1:H68"/>
  <sheetViews>
    <sheetView view="pageBreakPreview" zoomScaleNormal="125" zoomScaleSheetLayoutView="100" zoomScalePageLayoutView="89" workbookViewId="0">
      <selection activeCell="M26" sqref="M26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6384" width="6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82"/>
      <c r="C3" s="82"/>
      <c r="D3" s="83"/>
      <c r="E3" s="83"/>
      <c r="F3" s="84"/>
      <c r="G3" s="102"/>
    </row>
    <row r="4" spans="2:8" x14ac:dyDescent="0.6">
      <c r="B4" s="376" t="s">
        <v>4470</v>
      </c>
      <c r="C4" s="377"/>
      <c r="D4" s="377"/>
      <c r="E4" s="377"/>
      <c r="F4" s="377"/>
      <c r="G4" s="435" t="str">
        <f>"CHAPTER "&amp;B10</f>
        <v>CHAPTER E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401"/>
      <c r="H5" s="8"/>
    </row>
    <row r="6" spans="2:8" ht="12.75" customHeight="1" x14ac:dyDescent="0.6">
      <c r="B6" s="369"/>
      <c r="C6" s="370"/>
      <c r="D6" s="370"/>
      <c r="E6" s="370"/>
      <c r="F6" s="370"/>
      <c r="G6" s="401"/>
      <c r="H6" s="8"/>
    </row>
    <row r="7" spans="2:8" ht="7.5" customHeight="1" x14ac:dyDescent="0.6">
      <c r="B7" s="371"/>
      <c r="C7" s="372"/>
      <c r="D7" s="372"/>
      <c r="E7" s="372"/>
      <c r="F7" s="372"/>
      <c r="G7" s="436"/>
      <c r="H7" s="8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13"/>
      <c r="C9" s="14"/>
      <c r="D9" s="15"/>
      <c r="E9" s="15"/>
      <c r="F9" s="16"/>
      <c r="G9" s="17" t="str">
        <f t="shared" ref="G9:G40" si="0">IF(D9="","",E9*F9)</f>
        <v/>
      </c>
      <c r="H9" s="18"/>
    </row>
    <row r="10" spans="2:8" ht="26" x14ac:dyDescent="0.6">
      <c r="B10" s="77" t="s">
        <v>4471</v>
      </c>
      <c r="C10" s="20" t="s">
        <v>4472</v>
      </c>
      <c r="D10" s="22"/>
      <c r="E10" s="22"/>
      <c r="F10" s="40"/>
      <c r="G10" s="17" t="str">
        <f t="shared" si="0"/>
        <v/>
      </c>
      <c r="H10" s="41"/>
    </row>
    <row r="11" spans="2:8" x14ac:dyDescent="0.6">
      <c r="B11" s="50"/>
      <c r="C11" s="14"/>
      <c r="D11" s="22"/>
      <c r="E11" s="22"/>
      <c r="F11" s="40"/>
      <c r="G11" s="17" t="str">
        <f t="shared" si="0"/>
        <v/>
      </c>
      <c r="H11" s="41"/>
    </row>
    <row r="12" spans="2:8" ht="39" x14ac:dyDescent="0.6">
      <c r="B12" s="50" t="s">
        <v>4473</v>
      </c>
      <c r="C12" s="14" t="s">
        <v>4474</v>
      </c>
      <c r="D12" s="22" t="s">
        <v>28</v>
      </c>
      <c r="E12" s="22">
        <v>1</v>
      </c>
      <c r="F12" s="40"/>
      <c r="G12" s="17">
        <f t="shared" si="0"/>
        <v>0</v>
      </c>
      <c r="H12" s="41"/>
    </row>
    <row r="13" spans="2:8" x14ac:dyDescent="0.6">
      <c r="B13" s="77"/>
      <c r="C13" s="14"/>
      <c r="D13" s="22"/>
      <c r="E13" s="22"/>
      <c r="F13" s="40"/>
      <c r="G13" s="17" t="str">
        <f t="shared" si="0"/>
        <v/>
      </c>
      <c r="H13" s="41"/>
    </row>
    <row r="14" spans="2:8" ht="26" x14ac:dyDescent="0.6">
      <c r="B14" s="50" t="s">
        <v>4475</v>
      </c>
      <c r="C14" s="14" t="s">
        <v>4476</v>
      </c>
      <c r="D14" s="22"/>
      <c r="E14" s="23"/>
      <c r="F14" s="24"/>
      <c r="G14" s="17" t="str">
        <f t="shared" si="0"/>
        <v/>
      </c>
      <c r="H14" s="42"/>
    </row>
    <row r="15" spans="2:8" x14ac:dyDescent="0.6">
      <c r="B15" s="77"/>
      <c r="C15" s="14"/>
      <c r="D15" s="22"/>
      <c r="E15" s="23"/>
      <c r="F15" s="24"/>
      <c r="G15" s="17" t="str">
        <f t="shared" si="0"/>
        <v/>
      </c>
      <c r="H15" s="42"/>
    </row>
    <row r="16" spans="2:8" x14ac:dyDescent="0.6">
      <c r="B16" s="50" t="s">
        <v>109</v>
      </c>
      <c r="C16" s="14" t="s">
        <v>4477</v>
      </c>
      <c r="D16" s="22"/>
      <c r="E16" s="23"/>
      <c r="F16" s="24"/>
      <c r="G16" s="17" t="str">
        <f t="shared" si="0"/>
        <v/>
      </c>
      <c r="H16" s="42"/>
    </row>
    <row r="17" spans="2:8" x14ac:dyDescent="0.6">
      <c r="B17" s="77"/>
      <c r="C17" s="14"/>
      <c r="D17" s="22"/>
      <c r="E17" s="23"/>
      <c r="F17" s="24"/>
      <c r="G17" s="17" t="str">
        <f t="shared" si="0"/>
        <v/>
      </c>
      <c r="H17" s="42"/>
    </row>
    <row r="18" spans="2:8" x14ac:dyDescent="0.6">
      <c r="B18" s="50" t="s">
        <v>1452</v>
      </c>
      <c r="C18" s="14" t="s">
        <v>4478</v>
      </c>
      <c r="D18" s="22" t="s">
        <v>70</v>
      </c>
      <c r="E18" s="23">
        <v>1</v>
      </c>
      <c r="F18" s="38">
        <v>380000</v>
      </c>
      <c r="G18" s="17">
        <f t="shared" si="0"/>
        <v>380000</v>
      </c>
      <c r="H18" s="41"/>
    </row>
    <row r="19" spans="2:8" x14ac:dyDescent="0.6">
      <c r="B19" s="50"/>
      <c r="C19" s="14"/>
      <c r="D19" s="22"/>
      <c r="E19" s="23"/>
      <c r="F19" s="43"/>
      <c r="G19" s="17" t="str">
        <f t="shared" si="0"/>
        <v/>
      </c>
      <c r="H19" s="41"/>
    </row>
    <row r="20" spans="2:8" ht="26" x14ac:dyDescent="0.6">
      <c r="B20" s="50" t="s">
        <v>1454</v>
      </c>
      <c r="C20" s="14" t="s">
        <v>4479</v>
      </c>
      <c r="D20" s="22" t="s">
        <v>73</v>
      </c>
      <c r="E20" s="23">
        <f>G18</f>
        <v>380000</v>
      </c>
      <c r="F20" s="217"/>
      <c r="G20" s="17">
        <f t="shared" si="0"/>
        <v>0</v>
      </c>
    </row>
    <row r="21" spans="2:8" x14ac:dyDescent="0.6">
      <c r="B21" s="50"/>
      <c r="C21" s="1"/>
      <c r="D21" s="22"/>
      <c r="E21" s="23"/>
      <c r="F21" s="45"/>
      <c r="G21" s="17" t="str">
        <f t="shared" si="0"/>
        <v/>
      </c>
    </row>
    <row r="22" spans="2:8" x14ac:dyDescent="0.6">
      <c r="B22" s="50" t="s">
        <v>112</v>
      </c>
      <c r="C22" s="14" t="s">
        <v>4480</v>
      </c>
      <c r="D22" s="22"/>
      <c r="E22" s="23"/>
      <c r="F22" s="38"/>
      <c r="G22" s="17" t="str">
        <f t="shared" si="0"/>
        <v/>
      </c>
    </row>
    <row r="23" spans="2:8" x14ac:dyDescent="0.6">
      <c r="B23" s="50"/>
      <c r="C23" s="14"/>
      <c r="D23" s="22"/>
      <c r="E23" s="23"/>
      <c r="F23" s="45"/>
      <c r="G23" s="17" t="str">
        <f t="shared" si="0"/>
        <v/>
      </c>
    </row>
    <row r="24" spans="2:8" x14ac:dyDescent="0.6">
      <c r="B24" s="50" t="s">
        <v>1796</v>
      </c>
      <c r="C24" s="14" t="s">
        <v>4478</v>
      </c>
      <c r="D24" s="22" t="s">
        <v>70</v>
      </c>
      <c r="E24" s="23">
        <v>1</v>
      </c>
      <c r="F24" s="38">
        <v>620000</v>
      </c>
      <c r="G24" s="17">
        <f t="shared" si="0"/>
        <v>620000</v>
      </c>
    </row>
    <row r="25" spans="2:8" x14ac:dyDescent="0.6">
      <c r="B25" s="50"/>
      <c r="C25" s="14"/>
      <c r="D25" s="22"/>
      <c r="E25" s="23"/>
      <c r="F25" s="45"/>
      <c r="G25" s="17" t="str">
        <f t="shared" si="0"/>
        <v/>
      </c>
    </row>
    <row r="26" spans="2:8" ht="26" x14ac:dyDescent="0.6">
      <c r="B26" s="50" t="s">
        <v>1797</v>
      </c>
      <c r="C26" s="14" t="s">
        <v>4481</v>
      </c>
      <c r="D26" s="22" t="s">
        <v>73</v>
      </c>
      <c r="E26" s="23">
        <f>G24</f>
        <v>620000</v>
      </c>
      <c r="F26" s="217"/>
      <c r="G26" s="17">
        <f t="shared" si="0"/>
        <v>0</v>
      </c>
      <c r="H26" s="42"/>
    </row>
    <row r="27" spans="2:8" x14ac:dyDescent="0.6">
      <c r="B27" s="50"/>
      <c r="C27" s="14"/>
      <c r="D27" s="22"/>
      <c r="E27" s="26"/>
      <c r="F27" s="27"/>
      <c r="G27" s="17" t="str">
        <f t="shared" si="0"/>
        <v/>
      </c>
      <c r="H27" s="18"/>
    </row>
    <row r="28" spans="2:8" s="36" customFormat="1" x14ac:dyDescent="0.6">
      <c r="B28" s="50" t="s">
        <v>114</v>
      </c>
      <c r="C28" s="14" t="s">
        <v>4482</v>
      </c>
      <c r="D28" s="22"/>
      <c r="E28" s="26"/>
      <c r="F28" s="27"/>
      <c r="G28" s="17" t="str">
        <f t="shared" si="0"/>
        <v/>
      </c>
      <c r="H28" s="18"/>
    </row>
    <row r="29" spans="2:8" x14ac:dyDescent="0.6">
      <c r="B29" s="50"/>
      <c r="C29" s="14"/>
      <c r="D29" s="22"/>
      <c r="E29" s="23"/>
      <c r="F29" s="38"/>
      <c r="G29" s="17" t="str">
        <f t="shared" si="0"/>
        <v/>
      </c>
      <c r="H29" s="42"/>
    </row>
    <row r="30" spans="2:8" x14ac:dyDescent="0.6">
      <c r="B30" s="50" t="s">
        <v>1800</v>
      </c>
      <c r="C30" s="14" t="s">
        <v>4478</v>
      </c>
      <c r="D30" s="22" t="s">
        <v>70</v>
      </c>
      <c r="E30" s="23">
        <v>1</v>
      </c>
      <c r="F30" s="38">
        <v>770000</v>
      </c>
      <c r="G30" s="17">
        <f t="shared" si="0"/>
        <v>770000</v>
      </c>
      <c r="H30" s="42"/>
    </row>
    <row r="31" spans="2:8" x14ac:dyDescent="0.6">
      <c r="B31" s="50"/>
      <c r="C31" s="14"/>
      <c r="D31" s="22"/>
      <c r="E31" s="23"/>
      <c r="F31" s="47"/>
      <c r="G31" s="17" t="str">
        <f t="shared" si="0"/>
        <v/>
      </c>
      <c r="H31" s="41"/>
    </row>
    <row r="32" spans="2:8" ht="26" x14ac:dyDescent="0.6">
      <c r="B32" s="50" t="s">
        <v>1801</v>
      </c>
      <c r="C32" s="14" t="s">
        <v>4483</v>
      </c>
      <c r="D32" s="22" t="s">
        <v>73</v>
      </c>
      <c r="E32" s="23">
        <f>G30</f>
        <v>770000</v>
      </c>
      <c r="F32" s="217"/>
      <c r="G32" s="17">
        <f t="shared" si="0"/>
        <v>0</v>
      </c>
      <c r="H32" s="41"/>
    </row>
    <row r="33" spans="2:8" x14ac:dyDescent="0.6">
      <c r="B33" s="50"/>
      <c r="C33" s="14"/>
      <c r="D33" s="22"/>
      <c r="E33" s="23"/>
      <c r="F33" s="43"/>
      <c r="G33" s="17" t="str">
        <f t="shared" si="0"/>
        <v/>
      </c>
      <c r="H33" s="41"/>
    </row>
    <row r="34" spans="2:8" ht="27.75" customHeight="1" x14ac:dyDescent="0.6">
      <c r="B34" s="50" t="s">
        <v>116</v>
      </c>
      <c r="C34" s="14" t="s">
        <v>4484</v>
      </c>
      <c r="D34" s="22"/>
      <c r="E34" s="23"/>
      <c r="F34" s="43"/>
      <c r="G34" s="17" t="str">
        <f t="shared" si="0"/>
        <v/>
      </c>
      <c r="H34" s="41"/>
    </row>
    <row r="35" spans="2:8" x14ac:dyDescent="0.6">
      <c r="B35" s="50"/>
      <c r="C35" s="14"/>
      <c r="D35" s="22"/>
      <c r="E35" s="22"/>
      <c r="F35" s="40"/>
      <c r="G35" s="17" t="str">
        <f t="shared" si="0"/>
        <v/>
      </c>
      <c r="H35" s="41"/>
    </row>
    <row r="36" spans="2:8" x14ac:dyDescent="0.6">
      <c r="B36" s="50" t="s">
        <v>4429</v>
      </c>
      <c r="C36" s="14" t="s">
        <v>4485</v>
      </c>
      <c r="D36" s="22" t="s">
        <v>70</v>
      </c>
      <c r="E36" s="22">
        <v>1</v>
      </c>
      <c r="F36" s="40">
        <v>20000</v>
      </c>
      <c r="G36" s="17">
        <f t="shared" si="0"/>
        <v>20000</v>
      </c>
      <c r="H36" s="41"/>
    </row>
    <row r="37" spans="2:8" x14ac:dyDescent="0.6">
      <c r="B37" s="50"/>
      <c r="C37" s="14"/>
      <c r="D37" s="22"/>
      <c r="E37" s="22"/>
      <c r="F37" s="38"/>
      <c r="G37" s="17" t="str">
        <f t="shared" si="0"/>
        <v/>
      </c>
      <c r="H37" s="41"/>
    </row>
    <row r="38" spans="2:8" ht="26" x14ac:dyDescent="0.6">
      <c r="B38" s="50" t="s">
        <v>4486</v>
      </c>
      <c r="C38" s="14" t="s">
        <v>4487</v>
      </c>
      <c r="D38" s="22" t="s">
        <v>73</v>
      </c>
      <c r="E38" s="218">
        <f>G36</f>
        <v>20000</v>
      </c>
      <c r="F38" s="217"/>
      <c r="G38" s="17">
        <f t="shared" si="0"/>
        <v>0</v>
      </c>
      <c r="H38" s="41"/>
    </row>
    <row r="39" spans="2:8" x14ac:dyDescent="0.6">
      <c r="B39" s="50"/>
      <c r="C39" s="14"/>
      <c r="D39" s="22"/>
      <c r="E39" s="22"/>
      <c r="F39" s="38"/>
      <c r="G39" s="17" t="str">
        <f t="shared" si="0"/>
        <v/>
      </c>
      <c r="H39" s="41"/>
    </row>
    <row r="40" spans="2:8" x14ac:dyDescent="0.6">
      <c r="B40" s="50" t="s">
        <v>4488</v>
      </c>
      <c r="C40" s="14" t="s">
        <v>4489</v>
      </c>
      <c r="D40" s="22"/>
      <c r="E40" s="22"/>
      <c r="F40" s="38"/>
      <c r="G40" s="17" t="str">
        <f t="shared" si="0"/>
        <v/>
      </c>
      <c r="H40" s="41"/>
    </row>
    <row r="41" spans="2:8" x14ac:dyDescent="0.6">
      <c r="B41" s="50"/>
      <c r="C41" s="14"/>
      <c r="D41" s="22"/>
      <c r="E41" s="22"/>
      <c r="F41" s="38"/>
      <c r="G41" s="17" t="str">
        <f t="shared" ref="G41:G59" si="1">IF(D41="","",E41*F41)</f>
        <v/>
      </c>
      <c r="H41" s="41"/>
    </row>
    <row r="42" spans="2:8" x14ac:dyDescent="0.6">
      <c r="B42" s="50" t="s">
        <v>109</v>
      </c>
      <c r="C42" s="14" t="s">
        <v>4490</v>
      </c>
      <c r="D42" s="22" t="s">
        <v>70</v>
      </c>
      <c r="E42" s="23">
        <v>1</v>
      </c>
      <c r="F42" s="38">
        <v>265000</v>
      </c>
      <c r="G42" s="17">
        <f t="shared" si="1"/>
        <v>265000</v>
      </c>
      <c r="H42" s="41"/>
    </row>
    <row r="43" spans="2:8" x14ac:dyDescent="0.6">
      <c r="B43" s="50"/>
      <c r="C43" s="14"/>
      <c r="D43" s="22"/>
      <c r="E43" s="22"/>
      <c r="F43" s="38"/>
      <c r="G43" s="17" t="str">
        <f>IF(D43="","",E43*F43)</f>
        <v/>
      </c>
      <c r="H43" s="41"/>
    </row>
    <row r="44" spans="2:8" x14ac:dyDescent="0.6">
      <c r="B44" s="50" t="s">
        <v>112</v>
      </c>
      <c r="C44" s="14" t="s">
        <v>4491</v>
      </c>
      <c r="D44" s="22" t="s">
        <v>70</v>
      </c>
      <c r="E44" s="22">
        <v>1</v>
      </c>
      <c r="F44" s="38">
        <v>20000</v>
      </c>
      <c r="G44" s="17">
        <f t="shared" si="1"/>
        <v>20000</v>
      </c>
      <c r="H44" s="41"/>
    </row>
    <row r="45" spans="2:8" x14ac:dyDescent="0.6">
      <c r="B45" s="50"/>
      <c r="C45" s="14"/>
      <c r="D45" s="22"/>
      <c r="E45" s="22"/>
      <c r="F45" s="48"/>
      <c r="G45" s="17" t="str">
        <f>IF(D45="","",E45*F45)</f>
        <v/>
      </c>
      <c r="H45" s="41"/>
    </row>
    <row r="46" spans="2:8" ht="26" x14ac:dyDescent="0.6">
      <c r="B46" s="50" t="s">
        <v>136</v>
      </c>
      <c r="C46" s="14" t="s">
        <v>4492</v>
      </c>
      <c r="D46" s="22" t="s">
        <v>73</v>
      </c>
      <c r="E46" s="219">
        <f>G42+G44</f>
        <v>285000</v>
      </c>
      <c r="F46" s="217"/>
      <c r="G46" s="17">
        <f t="shared" si="1"/>
        <v>0</v>
      </c>
      <c r="H46" s="41"/>
    </row>
    <row r="47" spans="2:8" x14ac:dyDescent="0.6">
      <c r="B47" s="50"/>
      <c r="C47" s="14"/>
      <c r="D47" s="22"/>
      <c r="E47" s="22"/>
      <c r="F47" s="38"/>
      <c r="G47" s="17" t="str">
        <f t="shared" si="1"/>
        <v/>
      </c>
      <c r="H47" s="41"/>
    </row>
    <row r="48" spans="2:8" x14ac:dyDescent="0.6">
      <c r="B48" s="50" t="s">
        <v>116</v>
      </c>
      <c r="C48" s="14" t="s">
        <v>4493</v>
      </c>
      <c r="D48" s="22"/>
      <c r="E48" s="22"/>
      <c r="F48" s="38"/>
      <c r="G48" s="17" t="str">
        <f t="shared" si="1"/>
        <v/>
      </c>
      <c r="H48" s="41"/>
    </row>
    <row r="49" spans="2:8" x14ac:dyDescent="0.6">
      <c r="B49" s="50"/>
      <c r="C49" s="14"/>
      <c r="D49" s="22"/>
      <c r="E49" s="23"/>
      <c r="F49" s="38"/>
      <c r="G49" s="17" t="str">
        <f t="shared" si="1"/>
        <v/>
      </c>
      <c r="H49" s="41"/>
    </row>
    <row r="50" spans="2:8" x14ac:dyDescent="0.6">
      <c r="B50" s="50" t="s">
        <v>4429</v>
      </c>
      <c r="C50" s="14" t="s">
        <v>4494</v>
      </c>
      <c r="D50" s="22" t="s">
        <v>70</v>
      </c>
      <c r="E50" s="23">
        <v>1</v>
      </c>
      <c r="F50" s="38">
        <v>750000</v>
      </c>
      <c r="G50" s="17">
        <f t="shared" si="1"/>
        <v>750000</v>
      </c>
      <c r="H50" s="41"/>
    </row>
    <row r="51" spans="2:8" x14ac:dyDescent="0.6">
      <c r="B51" s="50"/>
      <c r="C51" s="14"/>
      <c r="D51" s="22"/>
      <c r="E51" s="23"/>
      <c r="F51" s="38"/>
      <c r="G51" s="17" t="str">
        <f t="shared" si="1"/>
        <v/>
      </c>
      <c r="H51" s="41"/>
    </row>
    <row r="52" spans="2:8" ht="26" x14ac:dyDescent="0.6">
      <c r="B52" s="50" t="s">
        <v>4486</v>
      </c>
      <c r="C52" s="14" t="s">
        <v>4495</v>
      </c>
      <c r="D52" s="22" t="s">
        <v>73</v>
      </c>
      <c r="E52" s="23">
        <f>G50</f>
        <v>750000</v>
      </c>
      <c r="F52" s="217"/>
      <c r="G52" s="17">
        <f t="shared" si="1"/>
        <v>0</v>
      </c>
      <c r="H52" s="41"/>
    </row>
    <row r="53" spans="2:8" x14ac:dyDescent="0.6">
      <c r="B53" s="50"/>
      <c r="C53" s="14"/>
      <c r="D53" s="37"/>
      <c r="E53" s="37"/>
      <c r="F53" s="38"/>
      <c r="G53" s="17" t="str">
        <f t="shared" si="1"/>
        <v/>
      </c>
    </row>
    <row r="54" spans="2:8" ht="26" x14ac:dyDescent="0.6">
      <c r="B54" s="50" t="s">
        <v>118</v>
      </c>
      <c r="C54" s="14" t="s">
        <v>4496</v>
      </c>
      <c r="D54" s="22"/>
      <c r="E54" s="22"/>
      <c r="F54" s="38"/>
      <c r="G54" s="17" t="str">
        <f t="shared" si="1"/>
        <v/>
      </c>
      <c r="H54" s="41"/>
    </row>
    <row r="55" spans="2:8" x14ac:dyDescent="0.6">
      <c r="B55" s="50"/>
      <c r="C55" s="14"/>
      <c r="D55" s="22"/>
      <c r="E55" s="37"/>
      <c r="F55" s="38"/>
      <c r="G55" s="17" t="str">
        <f t="shared" si="1"/>
        <v/>
      </c>
      <c r="H55" s="49"/>
    </row>
    <row r="56" spans="2:8" x14ac:dyDescent="0.6">
      <c r="B56" s="50" t="s">
        <v>4497</v>
      </c>
      <c r="C56" s="14" t="s">
        <v>4498</v>
      </c>
      <c r="D56" s="22" t="s">
        <v>4499</v>
      </c>
      <c r="E56" s="37">
        <v>120</v>
      </c>
      <c r="F56" s="38"/>
      <c r="G56" s="17">
        <f t="shared" si="1"/>
        <v>0</v>
      </c>
    </row>
    <row r="57" spans="2:8" x14ac:dyDescent="0.6">
      <c r="B57" s="50"/>
      <c r="C57" s="14"/>
      <c r="D57" s="22"/>
      <c r="E57" s="22"/>
      <c r="F57" s="38"/>
      <c r="G57" s="17" t="str">
        <f t="shared" si="1"/>
        <v/>
      </c>
      <c r="H57" s="41"/>
    </row>
    <row r="58" spans="2:8" x14ac:dyDescent="0.6">
      <c r="B58" s="50" t="s">
        <v>4500</v>
      </c>
      <c r="C58" s="14" t="s">
        <v>4501</v>
      </c>
      <c r="D58" s="22" t="s">
        <v>4499</v>
      </c>
      <c r="E58" s="22">
        <v>120</v>
      </c>
      <c r="F58" s="38"/>
      <c r="G58" s="17">
        <f t="shared" si="1"/>
        <v>0</v>
      </c>
      <c r="H58" s="41"/>
    </row>
    <row r="59" spans="2:8" x14ac:dyDescent="0.6">
      <c r="B59" s="50"/>
      <c r="C59" s="14"/>
      <c r="D59" s="22"/>
      <c r="E59" s="22"/>
      <c r="F59" s="38"/>
      <c r="G59" s="17" t="str">
        <f t="shared" si="1"/>
        <v/>
      </c>
      <c r="H59" s="41"/>
    </row>
    <row r="60" spans="2:8" x14ac:dyDescent="0.6">
      <c r="B60" s="50"/>
      <c r="C60" s="14"/>
      <c r="D60" s="22"/>
      <c r="E60" s="22"/>
      <c r="F60" s="38"/>
      <c r="G60" s="17"/>
      <c r="H60" s="41"/>
    </row>
    <row r="61" spans="2:8" x14ac:dyDescent="0.6">
      <c r="B61" s="50"/>
      <c r="C61" s="14"/>
      <c r="D61" s="22"/>
      <c r="E61" s="22"/>
      <c r="F61" s="38"/>
      <c r="G61" s="17"/>
      <c r="H61" s="41"/>
    </row>
    <row r="62" spans="2:8" x14ac:dyDescent="0.6">
      <c r="B62" s="50"/>
      <c r="C62" s="14"/>
      <c r="D62" s="22"/>
      <c r="E62" s="22"/>
      <c r="F62" s="38"/>
      <c r="G62" s="17"/>
      <c r="H62" s="41"/>
    </row>
    <row r="63" spans="2:8" x14ac:dyDescent="0.6">
      <c r="B63" s="50"/>
      <c r="C63" s="14"/>
      <c r="D63" s="22"/>
      <c r="E63" s="22"/>
      <c r="F63" s="38"/>
      <c r="G63" s="17"/>
      <c r="H63" s="41"/>
    </row>
    <row r="64" spans="2:8" x14ac:dyDescent="0.6">
      <c r="B64" s="50"/>
      <c r="C64" s="14"/>
      <c r="D64" s="22"/>
      <c r="E64" s="22"/>
      <c r="F64" s="38"/>
      <c r="G64" s="17"/>
      <c r="H64" s="41"/>
    </row>
    <row r="65" spans="2:8" x14ac:dyDescent="0.6">
      <c r="B65" s="50"/>
      <c r="C65" s="14"/>
      <c r="D65" s="22"/>
      <c r="E65" s="22"/>
      <c r="F65" s="38"/>
      <c r="G65" s="17"/>
      <c r="H65" s="41"/>
    </row>
    <row r="66" spans="2:8" x14ac:dyDescent="0.6">
      <c r="B66" s="50"/>
      <c r="C66" s="14"/>
      <c r="D66" s="22"/>
      <c r="E66" s="22"/>
      <c r="F66" s="38"/>
      <c r="G66" s="17"/>
      <c r="H66" s="41"/>
    </row>
    <row r="67" spans="2:8" x14ac:dyDescent="0.6">
      <c r="B67" s="50"/>
      <c r="C67" s="14"/>
      <c r="D67" s="22"/>
      <c r="E67" s="22"/>
      <c r="F67" s="38"/>
      <c r="G67" s="17" t="str">
        <f>IF(D67="","",E67*F67)</f>
        <v/>
      </c>
      <c r="H67" s="41"/>
    </row>
    <row r="68" spans="2:8" s="28" customFormat="1" ht="19.5" customHeight="1" x14ac:dyDescent="0.6">
      <c r="B68" s="154" t="str">
        <f>$B$10</f>
        <v>E</v>
      </c>
      <c r="C68" s="419" t="s">
        <v>173</v>
      </c>
      <c r="D68" s="420"/>
      <c r="E68" s="420"/>
      <c r="F68" s="434"/>
      <c r="G68" s="33">
        <f>SUM(G9:G67)</f>
        <v>2825000</v>
      </c>
      <c r="H68" s="34"/>
    </row>
  </sheetData>
  <mergeCells count="5">
    <mergeCell ref="C68:F68"/>
    <mergeCell ref="E1:G1"/>
    <mergeCell ref="B4:F4"/>
    <mergeCell ref="G4:G7"/>
    <mergeCell ref="B5:F7"/>
  </mergeCells>
  <pageMargins left="0.43307086614173229" right="0.31496062992125984" top="0.43307086614173229" bottom="0.62992125984251968" header="0.35433070866141736" footer="0.31496062992125984"/>
  <pageSetup paperSize="9" scale="76" firstPageNumber="31" orientation="portrait" cellComments="asDisplayed" useFirstPageNumber="1" r:id="rId1"/>
  <headerFooter>
    <oddHeader xml:space="preserve">&amp;R&amp;"Arial,Bold Italic"
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92">
    <tabColor theme="3" tint="0.59999389629810485"/>
  </sheetPr>
  <dimension ref="B1:O1048492"/>
  <sheetViews>
    <sheetView view="pageBreakPreview" zoomScaleNormal="100" zoomScaleSheetLayoutView="100" zoomScalePageLayoutView="150" workbookViewId="0">
      <selection activeCell="C13" sqref="C13:E13"/>
    </sheetView>
  </sheetViews>
  <sheetFormatPr defaultColWidth="8.86328125" defaultRowHeight="13" x14ac:dyDescent="0.6"/>
  <cols>
    <col min="1" max="1" width="0.86328125" style="54" customWidth="1"/>
    <col min="2" max="2" width="11.54296875" style="57" customWidth="1"/>
    <col min="3" max="3" width="45.54296875" style="55" customWidth="1"/>
    <col min="4" max="4" width="13.54296875" style="55" customWidth="1"/>
    <col min="5" max="5" width="5.54296875" style="150" customWidth="1"/>
    <col min="6" max="7" width="15.54296875" style="54" customWidth="1"/>
    <col min="8" max="8" width="15.54296875" style="151" customWidth="1"/>
    <col min="9" max="9" width="0.86328125" style="54" customWidth="1"/>
    <col min="10" max="10" width="8.86328125" style="54"/>
    <col min="11" max="11" width="15.40625" style="54" customWidth="1"/>
    <col min="12" max="12" width="12.54296875" style="54" customWidth="1"/>
    <col min="13" max="13" width="9.40625" style="54" customWidth="1"/>
    <col min="14" max="16384" width="8.86328125" style="54"/>
  </cols>
  <sheetData>
    <row r="1" spans="2:15" x14ac:dyDescent="0.6">
      <c r="B1" s="2" t="str">
        <f>Client1</f>
        <v>Province of KwaZulu-Natal</v>
      </c>
      <c r="D1" s="4"/>
      <c r="E1" s="4"/>
      <c r="F1" s="379" t="str">
        <f>"Contract No. "&amp;ContractNo</f>
        <v>Contract No. ZNB00904/00000/00/HOD/INF/21/T</v>
      </c>
      <c r="G1" s="379"/>
      <c r="H1" s="379"/>
    </row>
    <row r="2" spans="2:15" s="1" customFormat="1" ht="18" customHeight="1" x14ac:dyDescent="0.6">
      <c r="B2" s="101" t="str">
        <f>Client2</f>
        <v>Department of Transport</v>
      </c>
      <c r="C2" s="55"/>
      <c r="D2" s="4"/>
      <c r="E2" s="4"/>
      <c r="F2" s="4"/>
      <c r="H2" s="5"/>
      <c r="L2" s="4"/>
    </row>
    <row r="3" spans="2:15" s="1" customFormat="1" ht="16.5" customHeight="1" x14ac:dyDescent="0.6">
      <c r="B3" s="82"/>
      <c r="C3" s="103"/>
      <c r="D3" s="83"/>
      <c r="E3" s="83"/>
      <c r="F3" s="83"/>
      <c r="G3" s="84"/>
      <c r="H3" s="102"/>
      <c r="J3" s="5"/>
      <c r="K3" s="5"/>
      <c r="L3" s="4"/>
    </row>
    <row r="4" spans="2:15" s="1" customFormat="1" ht="7.5" customHeight="1" x14ac:dyDescent="0.6">
      <c r="B4" s="369" t="str">
        <f>ContractDescription</f>
        <v>THE CONSTRUCTION OF THE LOVU RIVER PEDESTRIAN BRIDGE NO.3383 IN THE DURBAN REGION</v>
      </c>
      <c r="C4" s="370"/>
      <c r="D4" s="370"/>
      <c r="E4" s="370"/>
      <c r="F4" s="370"/>
      <c r="G4" s="370"/>
      <c r="H4" s="412"/>
      <c r="J4" s="5"/>
      <c r="K4" s="5"/>
      <c r="L4" s="4"/>
    </row>
    <row r="5" spans="2:15" ht="12.75" customHeight="1" x14ac:dyDescent="0.6">
      <c r="B5" s="369"/>
      <c r="C5" s="370"/>
      <c r="D5" s="370"/>
      <c r="E5" s="370"/>
      <c r="F5" s="370"/>
      <c r="G5" s="370"/>
      <c r="H5" s="412"/>
    </row>
    <row r="6" spans="2:15" ht="7.5" customHeight="1" x14ac:dyDescent="0.6">
      <c r="B6" s="371"/>
      <c r="C6" s="372"/>
      <c r="D6" s="372"/>
      <c r="E6" s="372"/>
      <c r="F6" s="372"/>
      <c r="G6" s="372"/>
      <c r="H6" s="413"/>
    </row>
    <row r="7" spans="2:15" ht="25.5" customHeight="1" x14ac:dyDescent="0.6">
      <c r="B7" s="439" t="str">
        <f>_xlfn.CONCAT("SCHEDULE"," ",B9," : ",C9)</f>
        <v>SCHEDULE E : EXPANDED PUBLIC WORKS PROGRAMME (EPWP)</v>
      </c>
      <c r="C7" s="440"/>
      <c r="D7" s="440"/>
      <c r="E7" s="440"/>
      <c r="F7" s="440"/>
      <c r="G7" s="440"/>
      <c r="H7" s="441"/>
    </row>
    <row r="8" spans="2:15" x14ac:dyDescent="0.6">
      <c r="B8" s="11" t="s">
        <v>4464</v>
      </c>
      <c r="C8" s="414" t="s">
        <v>10</v>
      </c>
      <c r="D8" s="411"/>
      <c r="E8" s="415"/>
      <c r="F8" s="11" t="s">
        <v>4465</v>
      </c>
      <c r="G8" s="411" t="s">
        <v>14</v>
      </c>
      <c r="H8" s="415"/>
      <c r="O8" s="151"/>
    </row>
    <row r="9" spans="2:15" x14ac:dyDescent="0.6">
      <c r="B9" s="21" t="s">
        <v>4471</v>
      </c>
      <c r="C9" s="416" t="str">
        <f>'Chapter E'!C10</f>
        <v>EXPANDED PUBLIC WORKS PROGRAMME (EPWP)</v>
      </c>
      <c r="D9" s="417"/>
      <c r="E9" s="418"/>
      <c r="F9" s="40"/>
      <c r="G9" s="437">
        <f>'Chapter E'!G68</f>
        <v>2825000</v>
      </c>
      <c r="H9" s="438"/>
      <c r="O9" s="151"/>
    </row>
    <row r="10" spans="2:15" ht="12.75" customHeight="1" x14ac:dyDescent="0.6">
      <c r="B10" s="22"/>
      <c r="C10" s="405"/>
      <c r="D10" s="406"/>
      <c r="E10" s="407"/>
      <c r="F10" s="40"/>
      <c r="G10" s="402"/>
      <c r="H10" s="381"/>
    </row>
    <row r="11" spans="2:15" ht="12.75" customHeight="1" x14ac:dyDescent="0.6">
      <c r="B11" s="22"/>
      <c r="C11" s="405"/>
      <c r="D11" s="406"/>
      <c r="E11" s="407"/>
      <c r="F11" s="40"/>
      <c r="G11" s="402"/>
      <c r="H11" s="381"/>
    </row>
    <row r="12" spans="2:15" ht="12.75" customHeight="1" x14ac:dyDescent="0.6">
      <c r="B12" s="22"/>
      <c r="C12" s="405"/>
      <c r="D12" s="406"/>
      <c r="E12" s="407"/>
      <c r="F12" s="40"/>
      <c r="G12" s="402"/>
      <c r="H12" s="381"/>
    </row>
    <row r="13" spans="2:15" ht="12.75" customHeight="1" x14ac:dyDescent="0.6">
      <c r="B13" s="22"/>
      <c r="C13" s="405"/>
      <c r="D13" s="406"/>
      <c r="E13" s="407"/>
      <c r="F13" s="40"/>
      <c r="G13" s="402"/>
      <c r="H13" s="381"/>
    </row>
    <row r="14" spans="2:15" ht="12.75" customHeight="1" x14ac:dyDescent="0.6">
      <c r="B14" s="22"/>
      <c r="C14" s="405"/>
      <c r="D14" s="406"/>
      <c r="E14" s="407"/>
      <c r="F14" s="40"/>
      <c r="G14" s="402"/>
      <c r="H14" s="381"/>
    </row>
    <row r="15" spans="2:15" ht="12.75" customHeight="1" x14ac:dyDescent="0.6">
      <c r="B15" s="22"/>
      <c r="C15" s="405"/>
      <c r="D15" s="406"/>
      <c r="E15" s="407"/>
      <c r="F15" s="40"/>
      <c r="G15" s="402"/>
      <c r="H15" s="381"/>
    </row>
    <row r="16" spans="2:15" ht="12.75" customHeight="1" x14ac:dyDescent="0.6">
      <c r="B16" s="22"/>
      <c r="C16" s="405"/>
      <c r="D16" s="406"/>
      <c r="E16" s="407"/>
      <c r="F16" s="40"/>
      <c r="G16" s="402"/>
      <c r="H16" s="381"/>
    </row>
    <row r="17" spans="2:8" ht="12.75" customHeight="1" x14ac:dyDescent="0.6">
      <c r="B17" s="22"/>
      <c r="C17" s="405"/>
      <c r="D17" s="406"/>
      <c r="E17" s="407"/>
      <c r="F17" s="40"/>
      <c r="G17" s="402"/>
      <c r="H17" s="381"/>
    </row>
    <row r="18" spans="2:8" ht="12.75" customHeight="1" x14ac:dyDescent="0.6">
      <c r="B18" s="22"/>
      <c r="C18" s="405"/>
      <c r="D18" s="406"/>
      <c r="E18" s="407"/>
      <c r="F18" s="40"/>
      <c r="G18" s="402"/>
      <c r="H18" s="381"/>
    </row>
    <row r="19" spans="2:8" ht="12.75" customHeight="1" x14ac:dyDescent="0.6">
      <c r="B19" s="22"/>
      <c r="C19" s="405"/>
      <c r="D19" s="406"/>
      <c r="E19" s="407"/>
      <c r="F19" s="40"/>
      <c r="G19" s="402"/>
      <c r="H19" s="381"/>
    </row>
    <row r="20" spans="2:8" ht="12.75" customHeight="1" x14ac:dyDescent="0.6">
      <c r="B20" s="22"/>
      <c r="C20" s="405"/>
      <c r="D20" s="406"/>
      <c r="E20" s="407"/>
      <c r="F20" s="40"/>
      <c r="G20" s="402"/>
      <c r="H20" s="381"/>
    </row>
    <row r="21" spans="2:8" ht="12.75" customHeight="1" x14ac:dyDescent="0.6">
      <c r="B21" s="22"/>
      <c r="C21" s="405"/>
      <c r="D21" s="406"/>
      <c r="E21" s="407"/>
      <c r="F21" s="40"/>
      <c r="G21" s="402"/>
      <c r="H21" s="381"/>
    </row>
    <row r="22" spans="2:8" ht="12.75" customHeight="1" x14ac:dyDescent="0.6">
      <c r="B22" s="22"/>
      <c r="C22" s="405"/>
      <c r="D22" s="406"/>
      <c r="E22" s="407"/>
      <c r="F22" s="40"/>
      <c r="G22" s="402"/>
      <c r="H22" s="381"/>
    </row>
    <row r="23" spans="2:8" ht="12.75" customHeight="1" x14ac:dyDescent="0.6">
      <c r="B23" s="22"/>
      <c r="C23" s="405"/>
      <c r="D23" s="406"/>
      <c r="E23" s="407"/>
      <c r="F23" s="40"/>
      <c r="G23" s="402"/>
      <c r="H23" s="381"/>
    </row>
    <row r="24" spans="2:8" ht="12.75" customHeight="1" x14ac:dyDescent="0.6">
      <c r="B24" s="22"/>
      <c r="C24" s="405"/>
      <c r="D24" s="406"/>
      <c r="E24" s="407"/>
      <c r="F24" s="40"/>
      <c r="G24" s="402"/>
      <c r="H24" s="381"/>
    </row>
    <row r="25" spans="2:8" ht="12.75" customHeight="1" x14ac:dyDescent="0.6">
      <c r="B25" s="22"/>
      <c r="C25" s="405"/>
      <c r="D25" s="406"/>
      <c r="E25" s="407"/>
      <c r="F25" s="40"/>
      <c r="G25" s="402"/>
      <c r="H25" s="381"/>
    </row>
    <row r="26" spans="2:8" ht="12.75" customHeight="1" x14ac:dyDescent="0.6">
      <c r="B26" s="22"/>
      <c r="C26" s="405"/>
      <c r="D26" s="406"/>
      <c r="E26" s="407"/>
      <c r="F26" s="40"/>
      <c r="G26" s="402"/>
      <c r="H26" s="381"/>
    </row>
    <row r="27" spans="2:8" ht="12.75" customHeight="1" x14ac:dyDescent="0.6">
      <c r="B27" s="22"/>
      <c r="C27" s="405"/>
      <c r="D27" s="406"/>
      <c r="E27" s="407"/>
      <c r="F27" s="40"/>
      <c r="G27" s="402"/>
      <c r="H27" s="381"/>
    </row>
    <row r="28" spans="2:8" ht="12.75" customHeight="1" x14ac:dyDescent="0.6">
      <c r="B28" s="22"/>
      <c r="C28" s="405"/>
      <c r="D28" s="406"/>
      <c r="E28" s="407"/>
      <c r="F28" s="40"/>
      <c r="G28" s="402"/>
      <c r="H28" s="381"/>
    </row>
    <row r="29" spans="2:8" ht="12.75" customHeight="1" x14ac:dyDescent="0.6">
      <c r="B29" s="22"/>
      <c r="C29" s="405"/>
      <c r="D29" s="406"/>
      <c r="E29" s="407"/>
      <c r="F29" s="40"/>
      <c r="G29" s="402"/>
      <c r="H29" s="381"/>
    </row>
    <row r="30" spans="2:8" ht="12.75" customHeight="1" x14ac:dyDescent="0.6">
      <c r="B30" s="22"/>
      <c r="C30" s="405"/>
      <c r="D30" s="406"/>
      <c r="E30" s="407"/>
      <c r="F30" s="40"/>
      <c r="G30" s="402"/>
      <c r="H30" s="381"/>
    </row>
    <row r="31" spans="2:8" ht="12.75" customHeight="1" x14ac:dyDescent="0.6">
      <c r="B31" s="22"/>
      <c r="C31" s="405"/>
      <c r="D31" s="406"/>
      <c r="E31" s="407"/>
      <c r="F31" s="40"/>
      <c r="G31" s="402"/>
      <c r="H31" s="381"/>
    </row>
    <row r="32" spans="2:8" ht="12.75" customHeight="1" x14ac:dyDescent="0.6">
      <c r="B32" s="22"/>
      <c r="C32" s="405"/>
      <c r="D32" s="406"/>
      <c r="E32" s="407"/>
      <c r="F32" s="40"/>
      <c r="G32" s="402"/>
      <c r="H32" s="381"/>
    </row>
    <row r="33" spans="2:8" x14ac:dyDescent="0.6">
      <c r="B33" s="22"/>
      <c r="C33" s="405"/>
      <c r="D33" s="406"/>
      <c r="E33" s="407"/>
      <c r="F33" s="40"/>
      <c r="G33" s="402"/>
      <c r="H33" s="381"/>
    </row>
    <row r="34" spans="2:8" x14ac:dyDescent="0.6">
      <c r="B34" s="22"/>
      <c r="C34" s="405"/>
      <c r="D34" s="406"/>
      <c r="E34" s="407"/>
      <c r="F34" s="40"/>
      <c r="G34" s="402"/>
      <c r="H34" s="381"/>
    </row>
    <row r="35" spans="2:8" x14ac:dyDescent="0.6">
      <c r="B35" s="22"/>
      <c r="C35" s="405"/>
      <c r="D35" s="406"/>
      <c r="E35" s="407"/>
      <c r="F35" s="40"/>
      <c r="G35" s="402"/>
      <c r="H35" s="381"/>
    </row>
    <row r="36" spans="2:8" x14ac:dyDescent="0.6">
      <c r="B36" s="22"/>
      <c r="C36" s="405"/>
      <c r="D36" s="406"/>
      <c r="E36" s="407"/>
      <c r="F36" s="40"/>
      <c r="G36" s="402"/>
      <c r="H36" s="381"/>
    </row>
    <row r="37" spans="2:8" x14ac:dyDescent="0.6">
      <c r="B37" s="22"/>
      <c r="C37" s="405"/>
      <c r="D37" s="406"/>
      <c r="E37" s="407"/>
      <c r="F37" s="40"/>
      <c r="G37" s="402"/>
      <c r="H37" s="381"/>
    </row>
    <row r="38" spans="2:8" x14ac:dyDescent="0.6">
      <c r="B38" s="22"/>
      <c r="C38" s="405"/>
      <c r="D38" s="406"/>
      <c r="E38" s="407"/>
      <c r="F38" s="40"/>
      <c r="G38" s="402"/>
      <c r="H38" s="381"/>
    </row>
    <row r="39" spans="2:8" x14ac:dyDescent="0.6">
      <c r="B39" s="22"/>
      <c r="C39" s="405"/>
      <c r="D39" s="406"/>
      <c r="E39" s="407"/>
      <c r="F39" s="40"/>
      <c r="G39" s="402"/>
      <c r="H39" s="381"/>
    </row>
    <row r="40" spans="2:8" x14ac:dyDescent="0.6">
      <c r="B40" s="22"/>
      <c r="C40" s="405"/>
      <c r="D40" s="406"/>
      <c r="E40" s="407"/>
      <c r="F40" s="40"/>
      <c r="G40" s="402"/>
      <c r="H40" s="381"/>
    </row>
    <row r="41" spans="2:8" ht="12.75" customHeight="1" x14ac:dyDescent="0.6">
      <c r="B41" s="22"/>
      <c r="C41" s="405"/>
      <c r="D41" s="406"/>
      <c r="E41" s="407"/>
      <c r="F41" s="40"/>
      <c r="G41" s="402"/>
      <c r="H41" s="381"/>
    </row>
    <row r="42" spans="2:8" x14ac:dyDescent="0.6">
      <c r="B42" s="22"/>
      <c r="C42" s="405"/>
      <c r="D42" s="406"/>
      <c r="E42" s="407"/>
      <c r="F42" s="40"/>
      <c r="G42" s="402"/>
      <c r="H42" s="381"/>
    </row>
    <row r="43" spans="2:8" x14ac:dyDescent="0.6">
      <c r="B43" s="22"/>
      <c r="C43" s="405"/>
      <c r="D43" s="406"/>
      <c r="E43" s="407"/>
      <c r="F43" s="40"/>
      <c r="G43" s="402"/>
      <c r="H43" s="381"/>
    </row>
    <row r="44" spans="2:8" x14ac:dyDescent="0.6">
      <c r="B44" s="22"/>
      <c r="C44" s="405"/>
      <c r="D44" s="406"/>
      <c r="E44" s="407"/>
      <c r="F44" s="40"/>
      <c r="G44" s="402"/>
      <c r="H44" s="381"/>
    </row>
    <row r="45" spans="2:8" x14ac:dyDescent="0.6">
      <c r="B45" s="22"/>
      <c r="C45" s="405"/>
      <c r="D45" s="406"/>
      <c r="E45" s="407"/>
      <c r="F45" s="40"/>
      <c r="G45" s="402"/>
      <c r="H45" s="381"/>
    </row>
    <row r="46" spans="2:8" x14ac:dyDescent="0.6">
      <c r="B46" s="22"/>
      <c r="C46" s="405"/>
      <c r="D46" s="406"/>
      <c r="E46" s="407"/>
      <c r="F46" s="40"/>
      <c r="G46" s="402"/>
      <c r="H46" s="381"/>
    </row>
    <row r="47" spans="2:8" x14ac:dyDescent="0.6">
      <c r="B47" s="22"/>
      <c r="C47" s="405"/>
      <c r="D47" s="406"/>
      <c r="E47" s="407"/>
      <c r="F47" s="40"/>
      <c r="G47" s="402"/>
      <c r="H47" s="381"/>
    </row>
    <row r="48" spans="2:8" x14ac:dyDescent="0.6">
      <c r="B48" s="22"/>
      <c r="C48" s="405"/>
      <c r="D48" s="406"/>
      <c r="E48" s="407"/>
      <c r="F48" s="40"/>
      <c r="G48" s="402"/>
      <c r="H48" s="381"/>
    </row>
    <row r="49" spans="2:8" x14ac:dyDescent="0.6">
      <c r="B49" s="22"/>
      <c r="C49" s="405"/>
      <c r="D49" s="406"/>
      <c r="E49" s="407"/>
      <c r="F49" s="40"/>
      <c r="G49" s="402"/>
      <c r="H49" s="381"/>
    </row>
    <row r="50" spans="2:8" x14ac:dyDescent="0.6">
      <c r="B50" s="22"/>
      <c r="C50" s="405"/>
      <c r="D50" s="406"/>
      <c r="E50" s="407"/>
      <c r="F50" s="40"/>
      <c r="G50" s="402"/>
      <c r="H50" s="381"/>
    </row>
    <row r="51" spans="2:8" x14ac:dyDescent="0.6">
      <c r="B51" s="22"/>
      <c r="C51" s="405"/>
      <c r="D51" s="406"/>
      <c r="E51" s="407"/>
      <c r="F51" s="40"/>
      <c r="G51" s="402"/>
      <c r="H51" s="381"/>
    </row>
    <row r="52" spans="2:8" x14ac:dyDescent="0.6">
      <c r="B52" s="22"/>
      <c r="C52" s="405"/>
      <c r="D52" s="406"/>
      <c r="E52" s="407"/>
      <c r="F52" s="40"/>
      <c r="G52" s="402"/>
      <c r="H52" s="381"/>
    </row>
    <row r="53" spans="2:8" x14ac:dyDescent="0.6">
      <c r="B53" s="22"/>
      <c r="C53" s="405"/>
      <c r="D53" s="406"/>
      <c r="E53" s="407"/>
      <c r="F53" s="40"/>
      <c r="G53" s="402"/>
      <c r="H53" s="381"/>
    </row>
    <row r="54" spans="2:8" x14ac:dyDescent="0.6">
      <c r="B54" s="22"/>
      <c r="C54" s="405"/>
      <c r="D54" s="406"/>
      <c r="E54" s="407"/>
      <c r="F54" s="40"/>
      <c r="G54" s="402"/>
      <c r="H54" s="381"/>
    </row>
    <row r="55" spans="2:8" x14ac:dyDescent="0.6">
      <c r="B55" s="22"/>
      <c r="C55" s="405"/>
      <c r="D55" s="406"/>
      <c r="E55" s="407"/>
      <c r="F55" s="40"/>
      <c r="G55" s="402"/>
      <c r="H55" s="381"/>
    </row>
    <row r="56" spans="2:8" x14ac:dyDescent="0.6">
      <c r="B56" s="22"/>
      <c r="C56" s="405"/>
      <c r="D56" s="406"/>
      <c r="E56" s="407"/>
      <c r="F56" s="40"/>
      <c r="G56" s="402"/>
      <c r="H56" s="381"/>
    </row>
    <row r="57" spans="2:8" x14ac:dyDescent="0.6">
      <c r="B57" s="22"/>
      <c r="C57" s="405"/>
      <c r="D57" s="406"/>
      <c r="E57" s="407"/>
      <c r="F57" s="40"/>
      <c r="G57" s="402"/>
      <c r="H57" s="381"/>
    </row>
    <row r="58" spans="2:8" x14ac:dyDescent="0.6">
      <c r="B58" s="22"/>
      <c r="C58" s="405"/>
      <c r="D58" s="406"/>
      <c r="E58" s="407"/>
      <c r="F58" s="40"/>
      <c r="G58" s="402"/>
      <c r="H58" s="381"/>
    </row>
    <row r="59" spans="2:8" x14ac:dyDescent="0.6">
      <c r="B59" s="22"/>
      <c r="C59" s="405"/>
      <c r="D59" s="406"/>
      <c r="E59" s="407"/>
      <c r="F59" s="40"/>
      <c r="G59" s="402"/>
      <c r="H59" s="381"/>
    </row>
    <row r="60" spans="2:8" x14ac:dyDescent="0.6">
      <c r="B60" s="21"/>
      <c r="C60" s="405"/>
      <c r="D60" s="406"/>
      <c r="E60" s="407"/>
      <c r="F60" s="40"/>
      <c r="G60" s="402"/>
      <c r="H60" s="381"/>
    </row>
    <row r="61" spans="2:8" x14ac:dyDescent="0.6">
      <c r="B61" s="22"/>
      <c r="C61" s="405"/>
      <c r="D61" s="406"/>
      <c r="E61" s="407"/>
      <c r="F61" s="40"/>
      <c r="G61" s="402"/>
      <c r="H61" s="381"/>
    </row>
    <row r="62" spans="2:8" x14ac:dyDescent="0.6">
      <c r="B62" s="21"/>
      <c r="C62" s="405"/>
      <c r="D62" s="406"/>
      <c r="E62" s="407"/>
      <c r="F62" s="40"/>
      <c r="G62" s="402"/>
      <c r="H62" s="381"/>
    </row>
    <row r="63" spans="2:8" x14ac:dyDescent="0.6">
      <c r="B63" s="22"/>
      <c r="C63" s="405"/>
      <c r="D63" s="406"/>
      <c r="E63" s="407"/>
      <c r="F63" s="40"/>
      <c r="G63" s="402"/>
      <c r="H63" s="381"/>
    </row>
    <row r="64" spans="2:8" x14ac:dyDescent="0.6">
      <c r="B64" s="22"/>
      <c r="C64" s="405"/>
      <c r="D64" s="406"/>
      <c r="E64" s="407"/>
      <c r="F64" s="40"/>
      <c r="G64" s="402"/>
      <c r="H64" s="381"/>
    </row>
    <row r="65" spans="2:9" x14ac:dyDescent="0.6">
      <c r="B65" s="22"/>
      <c r="C65" s="405"/>
      <c r="D65" s="406"/>
      <c r="E65" s="407"/>
      <c r="F65" s="40"/>
      <c r="G65" s="402"/>
      <c r="H65" s="381"/>
    </row>
    <row r="66" spans="2:9" x14ac:dyDescent="0.6">
      <c r="B66" s="22"/>
      <c r="C66" s="405"/>
      <c r="D66" s="406"/>
      <c r="E66" s="407"/>
      <c r="F66" s="40"/>
      <c r="G66" s="402"/>
      <c r="H66" s="381"/>
    </row>
    <row r="67" spans="2:9" x14ac:dyDescent="0.6">
      <c r="B67" s="22"/>
      <c r="C67" s="405"/>
      <c r="D67" s="406"/>
      <c r="E67" s="407"/>
      <c r="F67" s="40"/>
      <c r="G67" s="402"/>
      <c r="H67" s="381"/>
    </row>
    <row r="68" spans="2:9" x14ac:dyDescent="0.6">
      <c r="B68" s="86"/>
      <c r="C68" s="425"/>
      <c r="D68" s="426"/>
      <c r="E68" s="427"/>
      <c r="F68" s="160"/>
      <c r="G68" s="428"/>
      <c r="H68" s="382"/>
    </row>
    <row r="69" spans="2:9" s="28" customFormat="1" ht="19.5" customHeight="1" x14ac:dyDescent="0.6">
      <c r="B69" s="419" t="str">
        <f>_xlfn.CONCAT("TOTAL SCHEDULE"," ",B9," : ",C9)</f>
        <v>TOTAL SCHEDULE E : EXPANDED PUBLIC WORKS PROGRAMME (EPWP)</v>
      </c>
      <c r="C69" s="420"/>
      <c r="D69" s="420"/>
      <c r="E69" s="420"/>
      <c r="F69" s="420"/>
      <c r="G69" s="423">
        <f>SUM(G9:H68)</f>
        <v>2825000</v>
      </c>
      <c r="H69" s="424"/>
      <c r="I69" s="34"/>
    </row>
    <row r="1048492" spans="3:5" x14ac:dyDescent="0.6">
      <c r="C1048492" s="405"/>
      <c r="D1048492" s="405"/>
      <c r="E1048492" s="405"/>
    </row>
  </sheetData>
  <mergeCells count="129">
    <mergeCell ref="C1048492:E1048492"/>
    <mergeCell ref="B69:F69"/>
    <mergeCell ref="G69:H69"/>
    <mergeCell ref="C66:E66"/>
    <mergeCell ref="G66:H66"/>
    <mergeCell ref="C67:E67"/>
    <mergeCell ref="G67:H67"/>
    <mergeCell ref="C68:E68"/>
    <mergeCell ref="G68:H68"/>
    <mergeCell ref="C63:E63"/>
    <mergeCell ref="G63:H63"/>
    <mergeCell ref="C64:E64"/>
    <mergeCell ref="G64:H64"/>
    <mergeCell ref="C65:E65"/>
    <mergeCell ref="G65:H65"/>
    <mergeCell ref="C60:E60"/>
    <mergeCell ref="G60:H60"/>
    <mergeCell ref="C61:E61"/>
    <mergeCell ref="G61:H61"/>
    <mergeCell ref="C62:E62"/>
    <mergeCell ref="G62:H62"/>
    <mergeCell ref="C57:E57"/>
    <mergeCell ref="G57:H57"/>
    <mergeCell ref="C58:E58"/>
    <mergeCell ref="G58:H58"/>
    <mergeCell ref="C59:E59"/>
    <mergeCell ref="G59:H59"/>
    <mergeCell ref="C54:E54"/>
    <mergeCell ref="G54:H54"/>
    <mergeCell ref="C55:E55"/>
    <mergeCell ref="G55:H55"/>
    <mergeCell ref="C56:E56"/>
    <mergeCell ref="G56:H56"/>
    <mergeCell ref="C51:E51"/>
    <mergeCell ref="G51:H51"/>
    <mergeCell ref="C52:E52"/>
    <mergeCell ref="G52:H52"/>
    <mergeCell ref="C53:E53"/>
    <mergeCell ref="G53:H53"/>
    <mergeCell ref="C48:E48"/>
    <mergeCell ref="G48:H48"/>
    <mergeCell ref="C49:E49"/>
    <mergeCell ref="G49:H49"/>
    <mergeCell ref="C50:E50"/>
    <mergeCell ref="G50:H50"/>
    <mergeCell ref="C45:E45"/>
    <mergeCell ref="G45:H45"/>
    <mergeCell ref="C46:E46"/>
    <mergeCell ref="G46:H46"/>
    <mergeCell ref="C47:E47"/>
    <mergeCell ref="G47:H47"/>
    <mergeCell ref="C42:E42"/>
    <mergeCell ref="G42:H42"/>
    <mergeCell ref="C43:E43"/>
    <mergeCell ref="G43:H43"/>
    <mergeCell ref="C44:E44"/>
    <mergeCell ref="G44:H44"/>
    <mergeCell ref="C39:E39"/>
    <mergeCell ref="G39:H39"/>
    <mergeCell ref="C40:E40"/>
    <mergeCell ref="G40:H40"/>
    <mergeCell ref="C41:E41"/>
    <mergeCell ref="G41:H41"/>
    <mergeCell ref="C36:E36"/>
    <mergeCell ref="G36:H36"/>
    <mergeCell ref="C37:E37"/>
    <mergeCell ref="G37:H37"/>
    <mergeCell ref="C38:E38"/>
    <mergeCell ref="G38:H38"/>
    <mergeCell ref="C33:E33"/>
    <mergeCell ref="G33:H33"/>
    <mergeCell ref="C34:E34"/>
    <mergeCell ref="G34:H34"/>
    <mergeCell ref="C35:E35"/>
    <mergeCell ref="G35:H35"/>
    <mergeCell ref="C30:E30"/>
    <mergeCell ref="G30:H30"/>
    <mergeCell ref="C31:E31"/>
    <mergeCell ref="G31:H31"/>
    <mergeCell ref="C32:E32"/>
    <mergeCell ref="G32:H32"/>
    <mergeCell ref="C27:E27"/>
    <mergeCell ref="G27:H27"/>
    <mergeCell ref="C28:E28"/>
    <mergeCell ref="G28:H28"/>
    <mergeCell ref="C29:E29"/>
    <mergeCell ref="G29:H29"/>
    <mergeCell ref="C24:E24"/>
    <mergeCell ref="G24:H24"/>
    <mergeCell ref="C25:E25"/>
    <mergeCell ref="G25:H25"/>
    <mergeCell ref="C26:E26"/>
    <mergeCell ref="G26:H26"/>
    <mergeCell ref="C21:E21"/>
    <mergeCell ref="G21:H21"/>
    <mergeCell ref="C22:E22"/>
    <mergeCell ref="G22:H22"/>
    <mergeCell ref="C23:E23"/>
    <mergeCell ref="G23:H23"/>
    <mergeCell ref="C18:E18"/>
    <mergeCell ref="G18:H18"/>
    <mergeCell ref="C19:E19"/>
    <mergeCell ref="G19:H19"/>
    <mergeCell ref="C20:E20"/>
    <mergeCell ref="G20:H20"/>
    <mergeCell ref="C15:E15"/>
    <mergeCell ref="G15:H15"/>
    <mergeCell ref="C16:E16"/>
    <mergeCell ref="G16:H16"/>
    <mergeCell ref="C17:E17"/>
    <mergeCell ref="G17:H17"/>
    <mergeCell ref="C12:E12"/>
    <mergeCell ref="G12:H12"/>
    <mergeCell ref="C13:E13"/>
    <mergeCell ref="G13:H13"/>
    <mergeCell ref="C14:E14"/>
    <mergeCell ref="G14:H14"/>
    <mergeCell ref="C9:E9"/>
    <mergeCell ref="G9:H9"/>
    <mergeCell ref="C10:E10"/>
    <mergeCell ref="G10:H10"/>
    <mergeCell ref="C11:E11"/>
    <mergeCell ref="G11:H11"/>
    <mergeCell ref="F1:H1"/>
    <mergeCell ref="B4:G6"/>
    <mergeCell ref="H4:H6"/>
    <mergeCell ref="B7:H7"/>
    <mergeCell ref="C8:E8"/>
    <mergeCell ref="G8:H8"/>
  </mergeCells>
  <pageMargins left="0.23622047244094491" right="0.23622047244094491" top="0.74803149606299213" bottom="0.74803149606299213" header="0.31496062992125984" footer="0.31496062992125984"/>
  <pageSetup paperSize="9" scale="80" firstPageNumber="32" orientation="portrait" cellComments="asDisplayed" r:id="rId1"/>
  <headerFooter alignWithMargins="0">
    <oddHeader xml:space="preserve">&amp;R&amp;"Arial,Bold Italic"
</oddHeader>
    <oddFooter xml:space="preserve">&amp;R&amp;"Arial,Bold"   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5A5AB-8CD9-4B29-A71F-57E895B8C15D}">
  <dimension ref="B1:L120"/>
  <sheetViews>
    <sheetView view="pageBreakPreview" zoomScaleNormal="100" zoomScaleSheetLayoutView="100" workbookViewId="0">
      <selection activeCell="N20" sqref="N20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7.7265625" style="4" customWidth="1"/>
    <col min="6" max="6" width="15.54296875" style="1" customWidth="1"/>
    <col min="7" max="7" width="20" style="5" customWidth="1"/>
    <col min="8" max="8" width="0.86328125" style="5" customWidth="1"/>
    <col min="9" max="11" width="6.86328125" style="1"/>
    <col min="12" max="12" width="12.54296875" style="1" bestFit="1" customWidth="1"/>
    <col min="13" max="16384" width="6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82"/>
      <c r="C3" s="82"/>
      <c r="D3" s="83"/>
      <c r="E3" s="83"/>
      <c r="F3" s="84"/>
      <c r="G3" s="102"/>
    </row>
    <row r="4" spans="2:8" x14ac:dyDescent="0.6">
      <c r="B4" s="376" t="s">
        <v>4502</v>
      </c>
      <c r="C4" s="377"/>
      <c r="D4" s="377"/>
      <c r="E4" s="377"/>
      <c r="F4" s="377"/>
      <c r="G4" s="435" t="str">
        <f>"CHAPTER "&amp;B10</f>
        <v>CHAPTER F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401"/>
      <c r="H5" s="8"/>
    </row>
    <row r="6" spans="2:8" ht="12.75" customHeight="1" x14ac:dyDescent="0.6">
      <c r="B6" s="369"/>
      <c r="C6" s="370"/>
      <c r="D6" s="370"/>
      <c r="E6" s="370"/>
      <c r="F6" s="370"/>
      <c r="G6" s="401"/>
      <c r="H6" s="8"/>
    </row>
    <row r="7" spans="2:8" ht="7.5" customHeight="1" x14ac:dyDescent="0.6">
      <c r="B7" s="371"/>
      <c r="C7" s="372"/>
      <c r="D7" s="372"/>
      <c r="E7" s="372"/>
      <c r="F7" s="372"/>
      <c r="G7" s="436"/>
      <c r="H7" s="8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13"/>
      <c r="C9" s="14"/>
      <c r="D9" s="15"/>
      <c r="E9" s="15"/>
      <c r="F9" s="16"/>
      <c r="G9" s="17" t="str">
        <f t="shared" ref="G9:G45" si="0">IF(D9="","",E9*F9)</f>
        <v/>
      </c>
      <c r="H9" s="18"/>
    </row>
    <row r="10" spans="2:8" x14ac:dyDescent="0.6">
      <c r="B10" s="77" t="s">
        <v>4503</v>
      </c>
      <c r="C10" s="20" t="s">
        <v>4504</v>
      </c>
      <c r="D10" s="22"/>
      <c r="E10" s="22"/>
      <c r="F10" s="40"/>
      <c r="G10" s="17" t="str">
        <f t="shared" si="0"/>
        <v/>
      </c>
      <c r="H10" s="41"/>
    </row>
    <row r="11" spans="2:8" x14ac:dyDescent="0.6">
      <c r="B11" s="50"/>
      <c r="C11" s="14"/>
      <c r="D11" s="22"/>
      <c r="E11" s="22"/>
      <c r="F11" s="40"/>
      <c r="G11" s="17" t="str">
        <f t="shared" si="0"/>
        <v/>
      </c>
      <c r="H11" s="41"/>
    </row>
    <row r="12" spans="2:8" x14ac:dyDescent="0.6">
      <c r="B12" s="50" t="s">
        <v>4505</v>
      </c>
      <c r="C12" s="14" t="s">
        <v>4506</v>
      </c>
      <c r="D12" s="22"/>
      <c r="E12" s="22"/>
      <c r="F12" s="40"/>
      <c r="G12" s="17" t="str">
        <f t="shared" si="0"/>
        <v/>
      </c>
      <c r="H12" s="41"/>
    </row>
    <row r="13" spans="2:8" x14ac:dyDescent="0.6">
      <c r="B13" s="77"/>
      <c r="C13" s="14"/>
      <c r="D13" s="22"/>
      <c r="E13" s="22"/>
      <c r="F13" s="40"/>
      <c r="G13" s="17" t="str">
        <f t="shared" si="0"/>
        <v/>
      </c>
      <c r="H13" s="41"/>
    </row>
    <row r="14" spans="2:8" ht="26" x14ac:dyDescent="0.6">
      <c r="B14" s="50" t="s">
        <v>109</v>
      </c>
      <c r="C14" s="14" t="s">
        <v>4507</v>
      </c>
      <c r="D14" s="22"/>
      <c r="E14" s="23"/>
      <c r="F14" s="24"/>
      <c r="G14" s="17" t="str">
        <f t="shared" si="0"/>
        <v/>
      </c>
      <c r="H14" s="42"/>
    </row>
    <row r="15" spans="2:8" x14ac:dyDescent="0.6">
      <c r="B15" s="77"/>
      <c r="C15" s="14"/>
      <c r="D15" s="22"/>
      <c r="E15" s="23"/>
      <c r="F15" s="24"/>
      <c r="G15" s="17" t="str">
        <f t="shared" si="0"/>
        <v/>
      </c>
      <c r="H15" s="42"/>
    </row>
    <row r="16" spans="2:8" ht="52" x14ac:dyDescent="0.6">
      <c r="B16" s="50" t="s">
        <v>1452</v>
      </c>
      <c r="C16" s="14" t="s">
        <v>4508</v>
      </c>
      <c r="D16" s="22" t="s">
        <v>90</v>
      </c>
      <c r="E16" s="247">
        <v>1</v>
      </c>
      <c r="F16" s="22"/>
      <c r="G16" s="227">
        <f t="shared" si="0"/>
        <v>0</v>
      </c>
      <c r="H16" s="41"/>
    </row>
    <row r="17" spans="2:8" x14ac:dyDescent="0.6">
      <c r="B17" s="50"/>
      <c r="C17" s="14"/>
      <c r="D17" s="22"/>
      <c r="E17" s="247"/>
      <c r="F17" s="312"/>
      <c r="G17" s="227" t="str">
        <f t="shared" si="0"/>
        <v/>
      </c>
      <c r="H17" s="41"/>
    </row>
    <row r="18" spans="2:8" ht="52" x14ac:dyDescent="0.6">
      <c r="B18" s="50" t="s">
        <v>1454</v>
      </c>
      <c r="C18" s="14" t="s">
        <v>4509</v>
      </c>
      <c r="D18" s="22" t="s">
        <v>90</v>
      </c>
      <c r="E18" s="247">
        <v>2</v>
      </c>
      <c r="F18" s="37"/>
      <c r="G18" s="227">
        <f t="shared" si="0"/>
        <v>0</v>
      </c>
    </row>
    <row r="19" spans="2:8" x14ac:dyDescent="0.6">
      <c r="B19" s="50"/>
      <c r="C19" s="1"/>
      <c r="D19" s="22"/>
      <c r="E19" s="247"/>
      <c r="F19" s="37"/>
      <c r="G19" s="227" t="str">
        <f t="shared" si="0"/>
        <v/>
      </c>
    </row>
    <row r="20" spans="2:8" ht="52" x14ac:dyDescent="0.6">
      <c r="B20" s="50" t="s">
        <v>1456</v>
      </c>
      <c r="C20" s="14" t="s">
        <v>4510</v>
      </c>
      <c r="D20" s="22" t="s">
        <v>90</v>
      </c>
      <c r="E20" s="247">
        <v>1</v>
      </c>
      <c r="F20" s="37"/>
      <c r="G20" s="227">
        <f>IF(D20="","",E20*F20)</f>
        <v>0</v>
      </c>
    </row>
    <row r="21" spans="2:8" x14ac:dyDescent="0.6">
      <c r="B21" s="50"/>
      <c r="C21" s="14"/>
      <c r="D21" s="22"/>
      <c r="E21" s="247"/>
      <c r="F21" s="37"/>
      <c r="G21" s="227" t="str">
        <f t="shared" si="0"/>
        <v/>
      </c>
    </row>
    <row r="22" spans="2:8" ht="52" hidden="1" x14ac:dyDescent="0.6">
      <c r="B22" s="50" t="s">
        <v>4511</v>
      </c>
      <c r="C22" s="14" t="s">
        <v>4512</v>
      </c>
      <c r="D22" s="22" t="s">
        <v>90</v>
      </c>
      <c r="E22" s="247"/>
      <c r="F22" s="22">
        <v>25000</v>
      </c>
      <c r="G22" s="227">
        <f t="shared" si="0"/>
        <v>0</v>
      </c>
    </row>
    <row r="23" spans="2:8" x14ac:dyDescent="0.6">
      <c r="B23" s="50"/>
      <c r="C23" s="14"/>
      <c r="D23" s="22"/>
      <c r="E23" s="247"/>
      <c r="F23" s="22"/>
      <c r="G23" s="227"/>
    </row>
    <row r="24" spans="2:8" ht="52" hidden="1" x14ac:dyDescent="0.6">
      <c r="B24" s="50" t="s">
        <v>4513</v>
      </c>
      <c r="C24" s="14" t="s">
        <v>4514</v>
      </c>
      <c r="D24" s="22" t="s">
        <v>90</v>
      </c>
      <c r="E24" s="247"/>
      <c r="F24" s="22">
        <v>20000</v>
      </c>
      <c r="G24" s="227">
        <f t="shared" ref="G24" si="1">IF(D24="","",E24*F24)</f>
        <v>0</v>
      </c>
    </row>
    <row r="25" spans="2:8" ht="13.4" hidden="1" customHeight="1" x14ac:dyDescent="0.6">
      <c r="B25" s="50"/>
      <c r="C25" s="14"/>
      <c r="D25" s="22"/>
      <c r="E25" s="23"/>
      <c r="F25" s="45"/>
      <c r="G25" s="17" t="str">
        <f t="shared" si="0"/>
        <v/>
      </c>
    </row>
    <row r="26" spans="2:8" hidden="1" x14ac:dyDescent="0.6">
      <c r="B26" s="50"/>
      <c r="C26" s="14"/>
      <c r="D26" s="22"/>
      <c r="E26" s="23"/>
      <c r="F26" s="38"/>
      <c r="G26" s="17" t="str">
        <f t="shared" si="0"/>
        <v/>
      </c>
      <c r="H26" s="42"/>
    </row>
    <row r="27" spans="2:8" ht="26" x14ac:dyDescent="0.6">
      <c r="B27" s="50" t="s">
        <v>4515</v>
      </c>
      <c r="C27" s="14" t="s">
        <v>4516</v>
      </c>
      <c r="D27" s="22"/>
      <c r="E27" s="23"/>
      <c r="F27" s="38"/>
      <c r="G27" s="17" t="str">
        <f t="shared" si="0"/>
        <v/>
      </c>
      <c r="H27" s="42"/>
    </row>
    <row r="28" spans="2:8" x14ac:dyDescent="0.6">
      <c r="B28" s="50"/>
      <c r="C28" s="14"/>
      <c r="D28" s="22"/>
      <c r="E28" s="23"/>
      <c r="F28" s="47"/>
      <c r="G28" s="17" t="str">
        <f t="shared" si="0"/>
        <v/>
      </c>
      <c r="H28" s="41"/>
    </row>
    <row r="29" spans="2:8" ht="26" x14ac:dyDescent="0.6">
      <c r="B29" s="50" t="s">
        <v>109</v>
      </c>
      <c r="C29" s="14" t="s">
        <v>4517</v>
      </c>
      <c r="D29" s="22" t="s">
        <v>70</v>
      </c>
      <c r="E29" s="23">
        <v>1</v>
      </c>
      <c r="F29" s="17">
        <v>5000000</v>
      </c>
      <c r="G29" s="17">
        <f t="shared" si="0"/>
        <v>5000000</v>
      </c>
      <c r="H29" s="41"/>
    </row>
    <row r="30" spans="2:8" x14ac:dyDescent="0.6">
      <c r="B30" s="50"/>
      <c r="C30" s="14"/>
      <c r="D30" s="22"/>
      <c r="E30" s="23"/>
      <c r="F30" s="216"/>
      <c r="G30" s="17" t="str">
        <f t="shared" si="0"/>
        <v/>
      </c>
      <c r="H30" s="41"/>
    </row>
    <row r="31" spans="2:8" ht="26" x14ac:dyDescent="0.6">
      <c r="B31" s="50" t="s">
        <v>112</v>
      </c>
      <c r="C31" s="314" t="s">
        <v>4518</v>
      </c>
      <c r="D31" s="22" t="s">
        <v>73</v>
      </c>
      <c r="E31" s="23">
        <f>G29</f>
        <v>5000000</v>
      </c>
      <c r="F31" s="201"/>
      <c r="G31" s="17">
        <f t="shared" si="0"/>
        <v>0</v>
      </c>
      <c r="H31" s="41"/>
    </row>
    <row r="32" spans="2:8" x14ac:dyDescent="0.6">
      <c r="B32" s="50"/>
      <c r="C32" s="14"/>
      <c r="D32" s="22"/>
      <c r="E32" s="22"/>
      <c r="F32" s="313"/>
      <c r="G32" s="17" t="str">
        <f t="shared" si="0"/>
        <v/>
      </c>
      <c r="H32" s="41"/>
    </row>
    <row r="33" spans="2:8" ht="39" x14ac:dyDescent="0.6">
      <c r="B33" s="50" t="s">
        <v>136</v>
      </c>
      <c r="C33" s="314" t="s">
        <v>4519</v>
      </c>
      <c r="D33" s="22" t="s">
        <v>70</v>
      </c>
      <c r="E33" s="23">
        <v>1</v>
      </c>
      <c r="F33" s="17">
        <v>1000000</v>
      </c>
      <c r="G33" s="17">
        <f t="shared" si="0"/>
        <v>1000000</v>
      </c>
      <c r="H33" s="41"/>
    </row>
    <row r="34" spans="2:8" x14ac:dyDescent="0.6">
      <c r="B34" s="50"/>
      <c r="C34" s="14"/>
      <c r="D34" s="22"/>
      <c r="E34" s="22"/>
      <c r="F34" s="315"/>
      <c r="G34" s="17" t="str">
        <f t="shared" si="0"/>
        <v/>
      </c>
      <c r="H34" s="41"/>
    </row>
    <row r="35" spans="2:8" ht="26" x14ac:dyDescent="0.6">
      <c r="B35" s="50" t="s">
        <v>116</v>
      </c>
      <c r="C35" s="14" t="s">
        <v>4520</v>
      </c>
      <c r="D35" s="22" t="s">
        <v>73</v>
      </c>
      <c r="E35" s="218">
        <f>G33</f>
        <v>1000000</v>
      </c>
      <c r="F35" s="201"/>
      <c r="G35" s="17">
        <f t="shared" si="0"/>
        <v>0</v>
      </c>
      <c r="H35" s="41"/>
    </row>
    <row r="36" spans="2:8" x14ac:dyDescent="0.6">
      <c r="B36" s="50"/>
      <c r="C36" s="14"/>
      <c r="D36" s="22"/>
      <c r="E36" s="22"/>
      <c r="F36" s="38"/>
      <c r="G36" s="17" t="str">
        <f t="shared" si="0"/>
        <v/>
      </c>
      <c r="H36" s="41"/>
    </row>
    <row r="37" spans="2:8" ht="26" x14ac:dyDescent="0.6">
      <c r="B37" s="50" t="s">
        <v>118</v>
      </c>
      <c r="C37" s="14" t="s">
        <v>4521</v>
      </c>
      <c r="D37" s="22"/>
      <c r="E37" s="22"/>
      <c r="F37" s="38"/>
      <c r="G37" s="17"/>
      <c r="H37" s="41"/>
    </row>
    <row r="38" spans="2:8" x14ac:dyDescent="0.6">
      <c r="B38" s="50"/>
      <c r="C38" s="55"/>
      <c r="D38" s="22"/>
      <c r="E38" s="22"/>
      <c r="F38" s="38"/>
      <c r="G38" s="17"/>
      <c r="H38" s="41"/>
    </row>
    <row r="39" spans="2:8" ht="26" x14ac:dyDescent="0.6">
      <c r="B39" s="50"/>
      <c r="C39" s="314" t="s">
        <v>4522</v>
      </c>
      <c r="D39" s="22" t="s">
        <v>4523</v>
      </c>
      <c r="E39" s="22">
        <v>4</v>
      </c>
      <c r="F39" s="38"/>
      <c r="G39" s="17">
        <f t="shared" si="0"/>
        <v>0</v>
      </c>
      <c r="H39" s="41"/>
    </row>
    <row r="40" spans="2:8" x14ac:dyDescent="0.6">
      <c r="B40" s="50"/>
      <c r="C40" s="314"/>
      <c r="D40" s="22"/>
      <c r="E40" s="22"/>
      <c r="F40" s="38"/>
      <c r="G40" s="17"/>
      <c r="H40" s="41"/>
    </row>
    <row r="41" spans="2:8" ht="26" x14ac:dyDescent="0.6">
      <c r="B41" s="50"/>
      <c r="C41" s="314" t="s">
        <v>4524</v>
      </c>
      <c r="D41" s="22" t="s">
        <v>4525</v>
      </c>
      <c r="E41" s="22">
        <v>3</v>
      </c>
      <c r="F41" s="38"/>
      <c r="G41" s="17">
        <f t="shared" si="0"/>
        <v>0</v>
      </c>
      <c r="H41" s="41"/>
    </row>
    <row r="42" spans="2:8" x14ac:dyDescent="0.6">
      <c r="B42" s="50"/>
      <c r="C42" s="314"/>
      <c r="D42" s="22"/>
      <c r="E42" s="22"/>
      <c r="F42" s="38"/>
      <c r="G42" s="17"/>
      <c r="H42" s="41"/>
    </row>
    <row r="43" spans="2:8" x14ac:dyDescent="0.6">
      <c r="B43" s="50"/>
      <c r="C43" s="105" t="s">
        <v>4526</v>
      </c>
      <c r="D43" s="22" t="s">
        <v>4523</v>
      </c>
      <c r="E43" s="22">
        <v>4</v>
      </c>
      <c r="F43" s="38"/>
      <c r="G43" s="17">
        <f t="shared" si="0"/>
        <v>0</v>
      </c>
      <c r="H43" s="41"/>
    </row>
    <row r="44" spans="2:8" x14ac:dyDescent="0.6">
      <c r="B44" s="50"/>
      <c r="C44" s="105"/>
      <c r="D44" s="22"/>
      <c r="E44" s="22"/>
      <c r="F44" s="38"/>
      <c r="G44" s="17"/>
      <c r="H44" s="41"/>
    </row>
    <row r="45" spans="2:8" x14ac:dyDescent="0.6">
      <c r="B45" s="50"/>
      <c r="C45" s="105" t="s">
        <v>4527</v>
      </c>
      <c r="D45" s="22" t="s">
        <v>4528</v>
      </c>
      <c r="E45" s="22">
        <v>12</v>
      </c>
      <c r="F45" s="38"/>
      <c r="G45" s="17">
        <f t="shared" si="0"/>
        <v>0</v>
      </c>
      <c r="H45" s="41"/>
    </row>
    <row r="46" spans="2:8" x14ac:dyDescent="0.6">
      <c r="B46" s="50"/>
      <c r="C46" s="14"/>
      <c r="D46" s="22"/>
      <c r="E46" s="22"/>
      <c r="F46" s="38"/>
      <c r="G46" s="17"/>
      <c r="H46" s="41"/>
    </row>
    <row r="47" spans="2:8" x14ac:dyDescent="0.6">
      <c r="B47" s="50"/>
      <c r="C47" s="14"/>
      <c r="D47" s="22"/>
      <c r="E47" s="22"/>
      <c r="F47" s="38"/>
      <c r="G47" s="17"/>
      <c r="H47" s="41"/>
    </row>
    <row r="48" spans="2:8" s="28" customFormat="1" ht="19.5" customHeight="1" x14ac:dyDescent="0.6">
      <c r="B48" s="154" t="str">
        <f>$B$10</f>
        <v>F</v>
      </c>
      <c r="C48" s="30" t="s">
        <v>78</v>
      </c>
      <c r="D48" s="31"/>
      <c r="E48" s="32"/>
      <c r="F48" s="31"/>
      <c r="G48" s="33">
        <f>SUM(G9:G47)</f>
        <v>6000000</v>
      </c>
      <c r="H48" s="34"/>
    </row>
    <row r="49" spans="2:8" x14ac:dyDescent="0.6">
      <c r="B49" s="367" t="str">
        <f>Client1</f>
        <v>Province of KwaZulu-Natal</v>
      </c>
      <c r="C49" s="367"/>
      <c r="D49" s="367"/>
      <c r="E49" s="365" t="str">
        <f>"Contract No. "&amp;ContractNo</f>
        <v>Contract No. ZNB00904/00000/00/HOD/INF/21/T</v>
      </c>
      <c r="F49" s="365"/>
      <c r="G49" s="365"/>
    </row>
    <row r="50" spans="2:8" x14ac:dyDescent="0.6">
      <c r="B50" s="367" t="str">
        <f>Client2</f>
        <v>Department of Transport</v>
      </c>
      <c r="C50" s="367"/>
      <c r="D50" s="367"/>
      <c r="E50" s="365"/>
      <c r="F50" s="365"/>
      <c r="G50" s="365"/>
    </row>
    <row r="51" spans="2:8" x14ac:dyDescent="0.6">
      <c r="B51" s="368"/>
      <c r="C51" s="368"/>
      <c r="D51" s="368"/>
      <c r="E51" s="366"/>
      <c r="F51" s="366"/>
      <c r="G51" s="366"/>
    </row>
    <row r="52" spans="2:8" x14ac:dyDescent="0.6">
      <c r="B52" s="376" t="str">
        <f>B4</f>
        <v>SCHEDULE F: SMALL CONTRACTOR DEVELOPMENT</v>
      </c>
      <c r="C52" s="377"/>
      <c r="D52" s="377"/>
      <c r="E52" s="377"/>
      <c r="F52" s="377"/>
      <c r="G52" s="378" t="str">
        <f>$G$4</f>
        <v>CHAPTER F</v>
      </c>
      <c r="H52" s="6"/>
    </row>
    <row r="53" spans="2:8" x14ac:dyDescent="0.6">
      <c r="B53" s="369" t="str">
        <f>ContractDescription</f>
        <v>THE CONSTRUCTION OF THE LOVU RIVER PEDESTRIAN BRIDGE NO.3383 IN THE DURBAN REGION</v>
      </c>
      <c r="C53" s="370"/>
      <c r="D53" s="370"/>
      <c r="E53" s="370"/>
      <c r="F53" s="370"/>
      <c r="G53" s="365"/>
      <c r="H53" s="8"/>
    </row>
    <row r="54" spans="2:8" x14ac:dyDescent="0.6">
      <c r="B54" s="369"/>
      <c r="C54" s="370"/>
      <c r="D54" s="370"/>
      <c r="E54" s="370"/>
      <c r="F54" s="370"/>
      <c r="G54" s="365"/>
      <c r="H54" s="8"/>
    </row>
    <row r="55" spans="2:8" x14ac:dyDescent="0.6">
      <c r="B55" s="371"/>
      <c r="C55" s="372"/>
      <c r="D55" s="372"/>
      <c r="E55" s="372"/>
      <c r="F55" s="372"/>
      <c r="G55" s="366"/>
      <c r="H55" s="8"/>
    </row>
    <row r="56" spans="2:8" s="9" customFormat="1" ht="24.95" customHeight="1" x14ac:dyDescent="0.6">
      <c r="B56" s="79" t="s">
        <v>9</v>
      </c>
      <c r="C56" s="11" t="s">
        <v>10</v>
      </c>
      <c r="D56" s="11" t="s">
        <v>11</v>
      </c>
      <c r="E56" s="11" t="s">
        <v>12</v>
      </c>
      <c r="F56" s="11" t="s">
        <v>13</v>
      </c>
      <c r="G56" s="11" t="s">
        <v>14</v>
      </c>
      <c r="H56" s="12"/>
    </row>
    <row r="57" spans="2:8" s="28" customFormat="1" ht="19.5" customHeight="1" x14ac:dyDescent="0.6">
      <c r="B57" s="85"/>
      <c r="C57" s="30" t="s">
        <v>79</v>
      </c>
      <c r="D57" s="31"/>
      <c r="E57" s="32"/>
      <c r="F57" s="31"/>
      <c r="G57" s="33">
        <f>G48</f>
        <v>6000000</v>
      </c>
      <c r="H57" s="34"/>
    </row>
    <row r="58" spans="2:8" x14ac:dyDescent="0.6">
      <c r="B58" s="50"/>
      <c r="C58" s="14"/>
      <c r="D58" s="22"/>
      <c r="E58" s="22"/>
      <c r="F58" s="38"/>
      <c r="G58" s="17" t="str">
        <f t="shared" ref="G58:G83" si="2">IF(D58="","",E58*F58)</f>
        <v/>
      </c>
      <c r="H58" s="41"/>
    </row>
    <row r="59" spans="2:8" x14ac:dyDescent="0.6">
      <c r="B59" s="50" t="s">
        <v>4529</v>
      </c>
      <c r="C59" s="105" t="s">
        <v>4530</v>
      </c>
      <c r="D59" s="22"/>
      <c r="E59" s="22"/>
      <c r="F59" s="38"/>
      <c r="G59" s="17" t="str">
        <f t="shared" si="2"/>
        <v/>
      </c>
      <c r="H59" s="41"/>
    </row>
    <row r="60" spans="2:8" x14ac:dyDescent="0.6">
      <c r="B60" s="50"/>
      <c r="C60" s="14"/>
      <c r="D60" s="22"/>
      <c r="E60" s="22"/>
      <c r="F60" s="38"/>
      <c r="G60" s="17" t="str">
        <f t="shared" si="2"/>
        <v/>
      </c>
      <c r="H60" s="41"/>
    </row>
    <row r="61" spans="2:8" x14ac:dyDescent="0.6">
      <c r="B61" s="50" t="s">
        <v>109</v>
      </c>
      <c r="C61" s="14" t="s">
        <v>4531</v>
      </c>
      <c r="D61" s="22"/>
      <c r="E61" s="22"/>
      <c r="F61" s="38"/>
      <c r="G61" s="17" t="str">
        <f t="shared" si="2"/>
        <v/>
      </c>
      <c r="H61" s="41"/>
    </row>
    <row r="62" spans="2:8" x14ac:dyDescent="0.6">
      <c r="B62" s="77"/>
      <c r="C62" s="14"/>
      <c r="D62" s="22"/>
      <c r="E62" s="22"/>
      <c r="F62" s="48"/>
      <c r="G62" s="17" t="str">
        <f t="shared" si="2"/>
        <v/>
      </c>
      <c r="H62" s="41"/>
    </row>
    <row r="63" spans="2:8" x14ac:dyDescent="0.6">
      <c r="B63" s="50" t="s">
        <v>1452</v>
      </c>
      <c r="C63" s="14" t="s">
        <v>4478</v>
      </c>
      <c r="D63" s="22" t="s">
        <v>70</v>
      </c>
      <c r="E63" s="23">
        <v>1</v>
      </c>
      <c r="F63" s="48">
        <v>50000</v>
      </c>
      <c r="G63" s="17">
        <f t="shared" si="2"/>
        <v>50000</v>
      </c>
      <c r="H63" s="41"/>
    </row>
    <row r="64" spans="2:8" x14ac:dyDescent="0.6">
      <c r="B64" s="50"/>
      <c r="C64" s="14"/>
      <c r="D64" s="22"/>
      <c r="E64" s="22"/>
      <c r="F64" s="38"/>
      <c r="G64" s="17" t="str">
        <f t="shared" si="2"/>
        <v/>
      </c>
      <c r="H64" s="41"/>
    </row>
    <row r="65" spans="2:8" ht="26" x14ac:dyDescent="0.6">
      <c r="B65" s="50" t="s">
        <v>1454</v>
      </c>
      <c r="C65" s="14" t="s">
        <v>4532</v>
      </c>
      <c r="D65" s="22" t="s">
        <v>73</v>
      </c>
      <c r="E65" s="218">
        <f>G63</f>
        <v>50000</v>
      </c>
      <c r="F65" s="201"/>
      <c r="G65" s="17">
        <f t="shared" si="2"/>
        <v>0</v>
      </c>
      <c r="H65" s="41"/>
    </row>
    <row r="66" spans="2:8" x14ac:dyDescent="0.6">
      <c r="B66" s="50"/>
      <c r="C66" s="1"/>
      <c r="D66" s="22"/>
      <c r="E66" s="22"/>
      <c r="F66" s="38"/>
      <c r="G66" s="17" t="str">
        <f t="shared" si="2"/>
        <v/>
      </c>
      <c r="H66" s="41"/>
    </row>
    <row r="67" spans="2:8" x14ac:dyDescent="0.6">
      <c r="B67" s="50" t="s">
        <v>112</v>
      </c>
      <c r="C67" s="14" t="s">
        <v>4480</v>
      </c>
      <c r="D67" s="22"/>
      <c r="E67" s="22"/>
      <c r="F67" s="38"/>
      <c r="G67" s="17" t="str">
        <f t="shared" si="2"/>
        <v/>
      </c>
      <c r="H67" s="41"/>
    </row>
    <row r="68" spans="2:8" x14ac:dyDescent="0.6">
      <c r="B68" s="50"/>
      <c r="C68" s="14"/>
      <c r="D68" s="22"/>
      <c r="E68" s="22"/>
      <c r="F68" s="38"/>
      <c r="G68" s="17" t="str">
        <f t="shared" si="2"/>
        <v/>
      </c>
      <c r="H68" s="41"/>
    </row>
    <row r="69" spans="2:8" x14ac:dyDescent="0.6">
      <c r="B69" s="50" t="s">
        <v>1796</v>
      </c>
      <c r="C69" s="14" t="s">
        <v>4478</v>
      </c>
      <c r="D69" s="22" t="s">
        <v>70</v>
      </c>
      <c r="E69" s="23">
        <v>1</v>
      </c>
      <c r="F69" s="38">
        <v>100000</v>
      </c>
      <c r="G69" s="17">
        <f t="shared" si="2"/>
        <v>100000</v>
      </c>
      <c r="H69" s="41"/>
    </row>
    <row r="70" spans="2:8" x14ac:dyDescent="0.6">
      <c r="B70" s="50"/>
      <c r="C70" s="14"/>
      <c r="D70" s="22"/>
      <c r="E70" s="37"/>
      <c r="F70" s="38"/>
      <c r="G70" s="17" t="str">
        <f t="shared" si="2"/>
        <v/>
      </c>
    </row>
    <row r="71" spans="2:8" ht="26" x14ac:dyDescent="0.6">
      <c r="B71" s="50" t="s">
        <v>1797</v>
      </c>
      <c r="C71" s="14" t="s">
        <v>4533</v>
      </c>
      <c r="D71" s="22" t="s">
        <v>73</v>
      </c>
      <c r="E71" s="218">
        <f>G69</f>
        <v>100000</v>
      </c>
      <c r="F71" s="201"/>
      <c r="G71" s="17">
        <f t="shared" si="2"/>
        <v>0</v>
      </c>
      <c r="H71" s="41"/>
    </row>
    <row r="72" spans="2:8" x14ac:dyDescent="0.6">
      <c r="B72" s="50"/>
      <c r="C72" s="14"/>
      <c r="D72" s="22"/>
      <c r="E72" s="37"/>
      <c r="F72" s="38"/>
      <c r="G72" s="17" t="str">
        <f t="shared" si="2"/>
        <v/>
      </c>
      <c r="H72" s="49"/>
    </row>
    <row r="73" spans="2:8" x14ac:dyDescent="0.6">
      <c r="B73" s="50" t="s">
        <v>114</v>
      </c>
      <c r="C73" s="14" t="s">
        <v>4482</v>
      </c>
      <c r="D73" s="22"/>
      <c r="E73" s="37"/>
      <c r="F73" s="38"/>
      <c r="G73" s="17" t="str">
        <f t="shared" si="2"/>
        <v/>
      </c>
    </row>
    <row r="74" spans="2:8" x14ac:dyDescent="0.6">
      <c r="B74" s="50"/>
      <c r="C74" s="14"/>
      <c r="D74" s="22"/>
      <c r="E74" s="22"/>
      <c r="F74" s="38"/>
      <c r="G74" s="17" t="str">
        <f t="shared" si="2"/>
        <v/>
      </c>
      <c r="H74" s="41"/>
    </row>
    <row r="75" spans="2:8" x14ac:dyDescent="0.6">
      <c r="B75" s="50" t="s">
        <v>1800</v>
      </c>
      <c r="C75" s="14" t="s">
        <v>4478</v>
      </c>
      <c r="D75" s="22" t="s">
        <v>70</v>
      </c>
      <c r="E75" s="23">
        <v>1</v>
      </c>
      <c r="F75" s="38">
        <v>100000</v>
      </c>
      <c r="G75" s="17">
        <f t="shared" si="2"/>
        <v>100000</v>
      </c>
      <c r="H75" s="41"/>
    </row>
    <row r="76" spans="2:8" x14ac:dyDescent="0.6">
      <c r="B76" s="50"/>
      <c r="C76" s="14"/>
      <c r="D76" s="22"/>
      <c r="E76" s="22"/>
      <c r="F76" s="38"/>
      <c r="G76" s="17" t="str">
        <f t="shared" si="2"/>
        <v/>
      </c>
      <c r="H76" s="41"/>
    </row>
    <row r="77" spans="2:8" ht="26" x14ac:dyDescent="0.6">
      <c r="B77" s="50" t="s">
        <v>1801</v>
      </c>
      <c r="C77" s="14" t="s">
        <v>4534</v>
      </c>
      <c r="D77" s="22" t="s">
        <v>73</v>
      </c>
      <c r="E77" s="218">
        <f>G75</f>
        <v>100000</v>
      </c>
      <c r="F77" s="201"/>
      <c r="G77" s="17">
        <f t="shared" si="2"/>
        <v>0</v>
      </c>
      <c r="H77" s="41"/>
    </row>
    <row r="78" spans="2:8" x14ac:dyDescent="0.6">
      <c r="B78" s="50"/>
      <c r="C78" s="14"/>
      <c r="D78" s="22"/>
      <c r="E78" s="22"/>
      <c r="F78" s="38"/>
      <c r="G78" s="17" t="str">
        <f t="shared" si="2"/>
        <v/>
      </c>
      <c r="H78" s="41"/>
    </row>
    <row r="79" spans="2:8" ht="39" x14ac:dyDescent="0.6">
      <c r="B79" s="50" t="s">
        <v>116</v>
      </c>
      <c r="C79" s="14" t="s">
        <v>4484</v>
      </c>
      <c r="D79" s="22"/>
      <c r="E79" s="22"/>
      <c r="F79" s="38"/>
      <c r="G79" s="17" t="str">
        <f t="shared" si="2"/>
        <v/>
      </c>
      <c r="H79" s="41"/>
    </row>
    <row r="80" spans="2:8" x14ac:dyDescent="0.6">
      <c r="B80" s="50"/>
      <c r="C80" s="14"/>
      <c r="D80" s="22"/>
      <c r="E80" s="22"/>
      <c r="F80" s="38"/>
      <c r="G80" s="17" t="str">
        <f t="shared" si="2"/>
        <v/>
      </c>
      <c r="H80" s="41"/>
    </row>
    <row r="81" spans="2:12" x14ac:dyDescent="0.6">
      <c r="B81" s="50" t="s">
        <v>4429</v>
      </c>
      <c r="C81" s="14" t="s">
        <v>4485</v>
      </c>
      <c r="D81" s="22" t="s">
        <v>70</v>
      </c>
      <c r="E81" s="22">
        <v>1</v>
      </c>
      <c r="F81" s="38">
        <v>20000</v>
      </c>
      <c r="G81" s="17">
        <f t="shared" si="2"/>
        <v>20000</v>
      </c>
      <c r="H81" s="41"/>
    </row>
    <row r="82" spans="2:12" x14ac:dyDescent="0.6">
      <c r="B82" s="50"/>
      <c r="C82" s="14"/>
      <c r="D82" s="22"/>
      <c r="E82" s="22"/>
      <c r="F82" s="38"/>
      <c r="G82" s="17" t="str">
        <f t="shared" si="2"/>
        <v/>
      </c>
      <c r="H82" s="41"/>
      <c r="L82" s="257">
        <f>3000000*(1.08)^6</f>
        <v>4760622.968832002</v>
      </c>
    </row>
    <row r="83" spans="2:12" ht="26" x14ac:dyDescent="0.6">
      <c r="B83" s="50" t="s">
        <v>4486</v>
      </c>
      <c r="C83" s="14" t="s">
        <v>4535</v>
      </c>
      <c r="D83" s="22" t="s">
        <v>73</v>
      </c>
      <c r="E83" s="218">
        <f>G81</f>
        <v>20000</v>
      </c>
      <c r="F83" s="201"/>
      <c r="G83" s="17">
        <f t="shared" si="2"/>
        <v>0</v>
      </c>
      <c r="H83" s="41"/>
    </row>
    <row r="84" spans="2:12" x14ac:dyDescent="0.6">
      <c r="B84" s="50"/>
      <c r="C84" s="14"/>
      <c r="D84" s="22"/>
      <c r="E84" s="22"/>
      <c r="F84" s="38"/>
      <c r="G84" s="17"/>
      <c r="H84" s="41"/>
    </row>
    <row r="85" spans="2:12" x14ac:dyDescent="0.6">
      <c r="B85" s="50"/>
      <c r="C85" s="14"/>
      <c r="D85" s="22"/>
      <c r="E85" s="22"/>
      <c r="F85" s="38"/>
      <c r="G85" s="17"/>
      <c r="H85" s="41"/>
    </row>
    <row r="86" spans="2:12" x14ac:dyDescent="0.6">
      <c r="B86" s="50"/>
      <c r="C86" s="14"/>
      <c r="D86" s="22"/>
      <c r="E86" s="22"/>
      <c r="F86" s="38"/>
      <c r="G86" s="17"/>
      <c r="H86" s="41"/>
    </row>
    <row r="87" spans="2:12" x14ac:dyDescent="0.6">
      <c r="B87" s="50"/>
      <c r="C87" s="14"/>
      <c r="D87" s="22"/>
      <c r="E87" s="22"/>
      <c r="F87" s="38"/>
      <c r="G87" s="17"/>
      <c r="H87" s="41"/>
    </row>
    <row r="88" spans="2:12" x14ac:dyDescent="0.6">
      <c r="B88" s="50"/>
      <c r="C88" s="14"/>
      <c r="D88" s="22"/>
      <c r="E88" s="22"/>
      <c r="F88" s="38"/>
      <c r="G88" s="17"/>
      <c r="H88" s="41"/>
    </row>
    <row r="89" spans="2:12" x14ac:dyDescent="0.6">
      <c r="B89" s="50"/>
      <c r="C89" s="14"/>
      <c r="D89" s="22"/>
      <c r="E89" s="22"/>
      <c r="F89" s="38"/>
      <c r="G89" s="17"/>
      <c r="H89" s="41"/>
    </row>
    <row r="90" spans="2:12" x14ac:dyDescent="0.6">
      <c r="B90" s="50"/>
      <c r="C90" s="14"/>
      <c r="D90" s="22"/>
      <c r="E90" s="22"/>
      <c r="F90" s="38"/>
      <c r="G90" s="17"/>
      <c r="H90" s="41"/>
    </row>
    <row r="91" spans="2:12" x14ac:dyDescent="0.6">
      <c r="B91" s="50"/>
      <c r="C91" s="14"/>
      <c r="D91" s="22"/>
      <c r="E91" s="22"/>
      <c r="F91" s="38"/>
      <c r="G91" s="17"/>
      <c r="H91" s="41"/>
    </row>
    <row r="92" spans="2:12" x14ac:dyDescent="0.6">
      <c r="B92" s="50"/>
      <c r="C92" s="14"/>
      <c r="D92" s="22"/>
      <c r="E92" s="22"/>
      <c r="F92" s="38"/>
      <c r="G92" s="17"/>
      <c r="H92" s="41"/>
    </row>
    <row r="93" spans="2:12" x14ac:dyDescent="0.6">
      <c r="B93" s="50"/>
      <c r="C93" s="14"/>
      <c r="D93" s="22"/>
      <c r="E93" s="22"/>
      <c r="F93" s="38"/>
      <c r="G93" s="17"/>
      <c r="H93" s="41"/>
    </row>
    <row r="94" spans="2:12" x14ac:dyDescent="0.6">
      <c r="B94" s="50"/>
      <c r="C94" s="14"/>
      <c r="D94" s="22"/>
      <c r="E94" s="22"/>
      <c r="F94" s="38"/>
      <c r="G94" s="17"/>
      <c r="H94" s="41"/>
    </row>
    <row r="95" spans="2:12" x14ac:dyDescent="0.6">
      <c r="B95" s="50"/>
      <c r="C95" s="14"/>
      <c r="D95" s="22"/>
      <c r="E95" s="22"/>
      <c r="F95" s="38"/>
      <c r="G95" s="17"/>
      <c r="H95" s="41"/>
    </row>
    <row r="96" spans="2:12" x14ac:dyDescent="0.6">
      <c r="B96" s="50"/>
      <c r="C96" s="14"/>
      <c r="D96" s="22"/>
      <c r="E96" s="22"/>
      <c r="F96" s="38"/>
      <c r="G96" s="17"/>
      <c r="H96" s="41"/>
    </row>
    <row r="97" spans="2:8" x14ac:dyDescent="0.6">
      <c r="B97" s="50"/>
      <c r="C97" s="14"/>
      <c r="D97" s="22"/>
      <c r="E97" s="22"/>
      <c r="F97" s="38"/>
      <c r="G97" s="17"/>
      <c r="H97" s="41"/>
    </row>
    <row r="98" spans="2:8" x14ac:dyDescent="0.6">
      <c r="B98" s="50"/>
      <c r="C98" s="14"/>
      <c r="D98" s="22"/>
      <c r="E98" s="22"/>
      <c r="F98" s="38"/>
      <c r="G98" s="17"/>
      <c r="H98" s="41"/>
    </row>
    <row r="99" spans="2:8" x14ac:dyDescent="0.6">
      <c r="B99" s="50"/>
      <c r="C99" s="14"/>
      <c r="D99" s="22"/>
      <c r="E99" s="22"/>
      <c r="F99" s="38"/>
      <c r="G99" s="17"/>
      <c r="H99" s="41"/>
    </row>
    <row r="100" spans="2:8" x14ac:dyDescent="0.6">
      <c r="B100" s="50"/>
      <c r="C100" s="14"/>
      <c r="D100" s="22"/>
      <c r="E100" s="22"/>
      <c r="F100" s="38"/>
      <c r="G100" s="17"/>
      <c r="H100" s="41"/>
    </row>
    <row r="101" spans="2:8" x14ac:dyDescent="0.6">
      <c r="B101" s="50"/>
      <c r="C101" s="14"/>
      <c r="D101" s="22"/>
      <c r="E101" s="22"/>
      <c r="F101" s="38"/>
      <c r="G101" s="17"/>
      <c r="H101" s="41"/>
    </row>
    <row r="102" spans="2:8" x14ac:dyDescent="0.6">
      <c r="B102" s="50"/>
      <c r="C102" s="14"/>
      <c r="D102" s="22"/>
      <c r="E102" s="22"/>
      <c r="F102" s="38"/>
      <c r="G102" s="17"/>
      <c r="H102" s="41"/>
    </row>
    <row r="103" spans="2:8" x14ac:dyDescent="0.6">
      <c r="B103" s="50"/>
      <c r="C103" s="14"/>
      <c r="D103" s="22"/>
      <c r="E103" s="22"/>
      <c r="F103" s="38"/>
      <c r="G103" s="17"/>
      <c r="H103" s="41"/>
    </row>
    <row r="104" spans="2:8" x14ac:dyDescent="0.6">
      <c r="B104" s="50"/>
      <c r="C104" s="14"/>
      <c r="D104" s="22"/>
      <c r="E104" s="22"/>
      <c r="F104" s="38"/>
      <c r="G104" s="17"/>
      <c r="H104" s="41"/>
    </row>
    <row r="105" spans="2:8" x14ac:dyDescent="0.6">
      <c r="B105" s="50"/>
      <c r="C105" s="14"/>
      <c r="D105" s="22"/>
      <c r="E105" s="22"/>
      <c r="F105" s="38"/>
      <c r="G105" s="17"/>
      <c r="H105" s="41"/>
    </row>
    <row r="106" spans="2:8" x14ac:dyDescent="0.6">
      <c r="B106" s="50"/>
      <c r="C106" s="14"/>
      <c r="D106" s="22"/>
      <c r="E106" s="22"/>
      <c r="F106" s="38"/>
      <c r="G106" s="17"/>
      <c r="H106" s="41"/>
    </row>
    <row r="107" spans="2:8" x14ac:dyDescent="0.6">
      <c r="B107" s="50"/>
      <c r="C107" s="14"/>
      <c r="D107" s="22"/>
      <c r="E107" s="22"/>
      <c r="F107" s="38"/>
      <c r="G107" s="17"/>
      <c r="H107" s="41"/>
    </row>
    <row r="108" spans="2:8" x14ac:dyDescent="0.6">
      <c r="B108" s="50"/>
      <c r="C108" s="14"/>
      <c r="D108" s="22"/>
      <c r="E108" s="22"/>
      <c r="F108" s="38"/>
      <c r="G108" s="17"/>
      <c r="H108" s="41"/>
    </row>
    <row r="109" spans="2:8" x14ac:dyDescent="0.6">
      <c r="B109" s="50"/>
      <c r="C109" s="14"/>
      <c r="D109" s="22"/>
      <c r="E109" s="22"/>
      <c r="F109" s="38"/>
      <c r="G109" s="17"/>
      <c r="H109" s="41"/>
    </row>
    <row r="110" spans="2:8" x14ac:dyDescent="0.6">
      <c r="B110" s="50"/>
      <c r="C110" s="14"/>
      <c r="D110" s="22"/>
      <c r="E110" s="22"/>
      <c r="F110" s="38"/>
      <c r="G110" s="17"/>
      <c r="H110" s="41"/>
    </row>
    <row r="111" spans="2:8" x14ac:dyDescent="0.6">
      <c r="B111" s="50"/>
      <c r="C111" s="14"/>
      <c r="D111" s="22"/>
      <c r="E111" s="22"/>
      <c r="F111" s="38"/>
      <c r="G111" s="17"/>
      <c r="H111" s="41"/>
    </row>
    <row r="112" spans="2:8" x14ac:dyDescent="0.6">
      <c r="B112" s="50"/>
      <c r="C112" s="14"/>
      <c r="D112" s="22"/>
      <c r="E112" s="22"/>
      <c r="F112" s="38"/>
      <c r="G112" s="17"/>
      <c r="H112" s="41"/>
    </row>
    <row r="113" spans="2:8" x14ac:dyDescent="0.6">
      <c r="B113" s="50"/>
      <c r="C113" s="14"/>
      <c r="D113" s="22"/>
      <c r="E113" s="22"/>
      <c r="F113" s="38"/>
      <c r="G113" s="17"/>
      <c r="H113" s="41"/>
    </row>
    <row r="114" spans="2:8" x14ac:dyDescent="0.6">
      <c r="B114" s="50"/>
      <c r="C114" s="14"/>
      <c r="D114" s="22"/>
      <c r="E114" s="22"/>
      <c r="F114" s="38"/>
      <c r="G114" s="17"/>
      <c r="H114" s="41"/>
    </row>
    <row r="115" spans="2:8" x14ac:dyDescent="0.6">
      <c r="B115" s="50"/>
      <c r="C115" s="14"/>
      <c r="D115" s="22"/>
      <c r="E115" s="22"/>
      <c r="F115" s="38"/>
      <c r="G115" s="17"/>
      <c r="H115" s="41"/>
    </row>
    <row r="116" spans="2:8" x14ac:dyDescent="0.6">
      <c r="B116" s="50"/>
      <c r="C116" s="14"/>
      <c r="D116" s="22"/>
      <c r="E116" s="22"/>
      <c r="F116" s="38"/>
      <c r="G116" s="17"/>
      <c r="H116" s="41"/>
    </row>
    <row r="117" spans="2:8" x14ac:dyDescent="0.6">
      <c r="B117" s="50"/>
      <c r="C117" s="14"/>
      <c r="D117" s="22"/>
      <c r="E117" s="22"/>
      <c r="F117" s="38"/>
      <c r="G117" s="17"/>
      <c r="H117" s="41"/>
    </row>
    <row r="118" spans="2:8" x14ac:dyDescent="0.6">
      <c r="B118" s="50"/>
      <c r="C118" s="14"/>
      <c r="D118" s="22"/>
      <c r="E118" s="22"/>
      <c r="F118" s="38"/>
      <c r="G118" s="17"/>
      <c r="H118" s="41"/>
    </row>
    <row r="119" spans="2:8" x14ac:dyDescent="0.6">
      <c r="B119" s="50"/>
      <c r="C119" s="14"/>
      <c r="D119" s="22"/>
      <c r="E119" s="22"/>
      <c r="F119" s="38"/>
      <c r="G119" s="17" t="str">
        <f>IF(D119="","",E119*F119)</f>
        <v/>
      </c>
      <c r="H119" s="41"/>
    </row>
    <row r="120" spans="2:8" s="28" customFormat="1" ht="19.5" customHeight="1" x14ac:dyDescent="0.6">
      <c r="B120" s="154" t="str">
        <f>$B$10</f>
        <v>F</v>
      </c>
      <c r="C120" s="30" t="s">
        <v>173</v>
      </c>
      <c r="D120" s="31"/>
      <c r="E120" s="32"/>
      <c r="F120" s="31"/>
      <c r="G120" s="33">
        <f>SUM(G57:G119)</f>
        <v>6270000</v>
      </c>
      <c r="H120" s="34"/>
    </row>
  </sheetData>
  <mergeCells count="11">
    <mergeCell ref="B52:F52"/>
    <mergeCell ref="G52:G55"/>
    <mergeCell ref="B53:F55"/>
    <mergeCell ref="E1:G1"/>
    <mergeCell ref="B4:F4"/>
    <mergeCell ref="G4:G7"/>
    <mergeCell ref="B5:F7"/>
    <mergeCell ref="B49:D49"/>
    <mergeCell ref="E49:G51"/>
    <mergeCell ref="B50:D50"/>
    <mergeCell ref="B51:D51"/>
  </mergeCells>
  <pageMargins left="0.7" right="0.7" top="0.75" bottom="0.75" header="0.3" footer="0.3"/>
  <pageSetup paperSize="9" scale="71" orientation="portrait" r:id="rId1"/>
  <rowBreaks count="1" manualBreakCount="1">
    <brk id="48" max="6" man="1"/>
  </rowBreaks>
  <colBreaks count="1" manualBreakCount="1">
    <brk id="7" max="104857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17605-3B10-4470-AD4E-CD2813E57EEB}">
  <dimension ref="B1:O69"/>
  <sheetViews>
    <sheetView view="pageBreakPreview" zoomScaleNormal="100" zoomScaleSheetLayoutView="100" workbookViewId="0">
      <selection activeCell="J22" sqref="J22"/>
    </sheetView>
  </sheetViews>
  <sheetFormatPr defaultColWidth="8.86328125" defaultRowHeight="13" x14ac:dyDescent="0.6"/>
  <cols>
    <col min="1" max="1" width="0.86328125" style="54" customWidth="1"/>
    <col min="2" max="2" width="11.54296875" style="57" customWidth="1"/>
    <col min="3" max="3" width="45.54296875" style="55" customWidth="1"/>
    <col min="4" max="4" width="13.54296875" style="55" customWidth="1"/>
    <col min="5" max="5" width="5.54296875" style="150" customWidth="1"/>
    <col min="6" max="7" width="15.54296875" style="54" customWidth="1"/>
    <col min="8" max="8" width="15.54296875" style="151" customWidth="1"/>
    <col min="9" max="9" width="0.86328125" style="54" customWidth="1"/>
    <col min="10" max="10" width="8.86328125" style="54"/>
    <col min="11" max="11" width="15.40625" style="54" customWidth="1"/>
    <col min="12" max="12" width="12.54296875" style="54" customWidth="1"/>
    <col min="13" max="13" width="9.40625" style="54" customWidth="1"/>
    <col min="14" max="16384" width="8.86328125" style="54"/>
  </cols>
  <sheetData>
    <row r="1" spans="2:15" x14ac:dyDescent="0.6">
      <c r="B1" s="2" t="str">
        <f>Client1</f>
        <v>Province of KwaZulu-Natal</v>
      </c>
      <c r="D1" s="4"/>
      <c r="E1" s="4"/>
      <c r="F1" s="379" t="str">
        <f>"Contract No. "&amp;ContractNo</f>
        <v>Contract No. ZNB00904/00000/00/HOD/INF/21/T</v>
      </c>
      <c r="G1" s="379"/>
      <c r="H1" s="379"/>
    </row>
    <row r="2" spans="2:15" s="1" customFormat="1" ht="18" customHeight="1" x14ac:dyDescent="0.6">
      <c r="B2" s="101" t="str">
        <f>Client2</f>
        <v>Department of Transport</v>
      </c>
      <c r="C2" s="55"/>
      <c r="D2" s="4"/>
      <c r="E2" s="4"/>
      <c r="F2" s="4"/>
      <c r="H2" s="5"/>
      <c r="L2" s="4"/>
    </row>
    <row r="3" spans="2:15" s="1" customFormat="1" ht="16.5" customHeight="1" x14ac:dyDescent="0.6">
      <c r="B3" s="82"/>
      <c r="C3" s="103"/>
      <c r="D3" s="83"/>
      <c r="E3" s="83"/>
      <c r="F3" s="83"/>
      <c r="G3" s="84"/>
      <c r="H3" s="102"/>
      <c r="J3" s="5"/>
      <c r="K3" s="5"/>
      <c r="L3" s="4"/>
    </row>
    <row r="4" spans="2:15" s="1" customFormat="1" ht="7.5" customHeight="1" x14ac:dyDescent="0.6">
      <c r="B4" s="369" t="str">
        <f>ContractDescription</f>
        <v>THE CONSTRUCTION OF THE LOVU RIVER PEDESTRIAN BRIDGE NO.3383 IN THE DURBAN REGION</v>
      </c>
      <c r="C4" s="370"/>
      <c r="D4" s="370"/>
      <c r="E4" s="370"/>
      <c r="F4" s="370"/>
      <c r="G4" s="370"/>
      <c r="H4" s="412"/>
      <c r="J4" s="5"/>
      <c r="K4" s="5"/>
      <c r="L4" s="4"/>
    </row>
    <row r="5" spans="2:15" ht="12.75" customHeight="1" x14ac:dyDescent="0.6">
      <c r="B5" s="369"/>
      <c r="C5" s="370"/>
      <c r="D5" s="370"/>
      <c r="E5" s="370"/>
      <c r="F5" s="370"/>
      <c r="G5" s="370"/>
      <c r="H5" s="412"/>
    </row>
    <row r="6" spans="2:15" ht="7.5" customHeight="1" x14ac:dyDescent="0.6">
      <c r="B6" s="371"/>
      <c r="C6" s="372"/>
      <c r="D6" s="372"/>
      <c r="E6" s="372"/>
      <c r="F6" s="372"/>
      <c r="G6" s="372"/>
      <c r="H6" s="413"/>
    </row>
    <row r="7" spans="2:15" ht="25.5" customHeight="1" x14ac:dyDescent="0.6">
      <c r="B7" s="439" t="str">
        <f>_xlfn.CONCAT("SCHEDULE"," ",B9," : ",C9)</f>
        <v>SCHEDULE F : SMALL CONTRACTOR DEVELOPMENT</v>
      </c>
      <c r="C7" s="440"/>
      <c r="D7" s="440"/>
      <c r="E7" s="440"/>
      <c r="F7" s="440"/>
      <c r="G7" s="440"/>
      <c r="H7" s="441"/>
    </row>
    <row r="8" spans="2:15" x14ac:dyDescent="0.6">
      <c r="B8" s="11" t="s">
        <v>4464</v>
      </c>
      <c r="C8" s="414" t="s">
        <v>10</v>
      </c>
      <c r="D8" s="411"/>
      <c r="E8" s="415"/>
      <c r="F8" s="11" t="s">
        <v>4465</v>
      </c>
      <c r="G8" s="411" t="s">
        <v>14</v>
      </c>
      <c r="H8" s="415"/>
      <c r="O8" s="151"/>
    </row>
    <row r="9" spans="2:15" x14ac:dyDescent="0.6">
      <c r="B9" s="21" t="s">
        <v>4503</v>
      </c>
      <c r="C9" s="416" t="str">
        <f>'[5]Chapter G'!C10</f>
        <v>SMALL CONTRACTOR DEVELOPMENT</v>
      </c>
      <c r="D9" s="417"/>
      <c r="E9" s="418"/>
      <c r="F9" s="40"/>
      <c r="G9" s="442">
        <f>'Chapter F'!G120</f>
        <v>6270000</v>
      </c>
      <c r="H9" s="438"/>
      <c r="O9" s="151"/>
    </row>
    <row r="10" spans="2:15" ht="12.75" customHeight="1" x14ac:dyDescent="0.6">
      <c r="B10" s="22"/>
      <c r="C10" s="405"/>
      <c r="D10" s="406"/>
      <c r="E10" s="407"/>
      <c r="F10" s="40"/>
      <c r="G10" s="402"/>
      <c r="H10" s="381"/>
    </row>
    <row r="11" spans="2:15" ht="12.75" customHeight="1" x14ac:dyDescent="0.6">
      <c r="B11" s="22"/>
      <c r="C11" s="405"/>
      <c r="D11" s="406"/>
      <c r="E11" s="407"/>
      <c r="F11" s="40"/>
      <c r="G11" s="402"/>
      <c r="H11" s="381"/>
    </row>
    <row r="12" spans="2:15" ht="12.75" customHeight="1" x14ac:dyDescent="0.6">
      <c r="B12" s="22"/>
      <c r="C12" s="405"/>
      <c r="D12" s="406"/>
      <c r="E12" s="407"/>
      <c r="F12" s="40"/>
      <c r="G12" s="402"/>
      <c r="H12" s="381"/>
    </row>
    <row r="13" spans="2:15" ht="12.75" customHeight="1" x14ac:dyDescent="0.6">
      <c r="B13" s="22"/>
      <c r="C13" s="405"/>
      <c r="D13" s="406"/>
      <c r="E13" s="407"/>
      <c r="F13" s="40"/>
      <c r="G13" s="402"/>
      <c r="H13" s="381"/>
    </row>
    <row r="14" spans="2:15" ht="12.75" customHeight="1" x14ac:dyDescent="0.6">
      <c r="B14" s="22"/>
      <c r="C14" s="405"/>
      <c r="D14" s="406"/>
      <c r="E14" s="407"/>
      <c r="F14" s="40"/>
      <c r="G14" s="402"/>
      <c r="H14" s="381"/>
    </row>
    <row r="15" spans="2:15" ht="12.75" customHeight="1" x14ac:dyDescent="0.6">
      <c r="B15" s="22"/>
      <c r="C15" s="405"/>
      <c r="D15" s="406"/>
      <c r="E15" s="407"/>
      <c r="F15" s="40"/>
      <c r="G15" s="402"/>
      <c r="H15" s="381"/>
    </row>
    <row r="16" spans="2:15" ht="12.75" customHeight="1" x14ac:dyDescent="0.6">
      <c r="B16" s="22"/>
      <c r="C16" s="405"/>
      <c r="D16" s="406"/>
      <c r="E16" s="407"/>
      <c r="F16" s="40"/>
      <c r="G16" s="402"/>
      <c r="H16" s="381"/>
    </row>
    <row r="17" spans="2:8" ht="12.75" customHeight="1" x14ac:dyDescent="0.6">
      <c r="B17" s="22"/>
      <c r="C17" s="405"/>
      <c r="D17" s="406"/>
      <c r="E17" s="407"/>
      <c r="F17" s="40"/>
      <c r="G17" s="402"/>
      <c r="H17" s="381"/>
    </row>
    <row r="18" spans="2:8" ht="12.75" customHeight="1" x14ac:dyDescent="0.6">
      <c r="B18" s="22"/>
      <c r="C18" s="405"/>
      <c r="D18" s="406"/>
      <c r="E18" s="407"/>
      <c r="F18" s="40"/>
      <c r="G18" s="402"/>
      <c r="H18" s="381"/>
    </row>
    <row r="19" spans="2:8" ht="12.75" customHeight="1" x14ac:dyDescent="0.6">
      <c r="B19" s="22"/>
      <c r="C19" s="405"/>
      <c r="D19" s="406"/>
      <c r="E19" s="407"/>
      <c r="F19" s="40"/>
      <c r="G19" s="402"/>
      <c r="H19" s="381"/>
    </row>
    <row r="20" spans="2:8" ht="12.75" customHeight="1" x14ac:dyDescent="0.6">
      <c r="B20" s="22"/>
      <c r="C20" s="405"/>
      <c r="D20" s="406"/>
      <c r="E20" s="407"/>
      <c r="F20" s="40"/>
      <c r="G20" s="402"/>
      <c r="H20" s="381"/>
    </row>
    <row r="21" spans="2:8" ht="12.75" customHeight="1" x14ac:dyDescent="0.6">
      <c r="B21" s="22"/>
      <c r="C21" s="405"/>
      <c r="D21" s="406"/>
      <c r="E21" s="407"/>
      <c r="F21" s="40"/>
      <c r="G21" s="402"/>
      <c r="H21" s="381"/>
    </row>
    <row r="22" spans="2:8" ht="12.75" customHeight="1" x14ac:dyDescent="0.6">
      <c r="B22" s="22"/>
      <c r="C22" s="405"/>
      <c r="D22" s="406"/>
      <c r="E22" s="407"/>
      <c r="F22" s="40"/>
      <c r="G22" s="402"/>
      <c r="H22" s="381"/>
    </row>
    <row r="23" spans="2:8" ht="12.75" customHeight="1" x14ac:dyDescent="0.6">
      <c r="B23" s="22"/>
      <c r="C23" s="405"/>
      <c r="D23" s="406"/>
      <c r="E23" s="407"/>
      <c r="F23" s="40"/>
      <c r="G23" s="402"/>
      <c r="H23" s="381"/>
    </row>
    <row r="24" spans="2:8" ht="12.75" customHeight="1" x14ac:dyDescent="0.6">
      <c r="B24" s="22"/>
      <c r="C24" s="405"/>
      <c r="D24" s="406"/>
      <c r="E24" s="407"/>
      <c r="F24" s="40"/>
      <c r="G24" s="402"/>
      <c r="H24" s="381"/>
    </row>
    <row r="25" spans="2:8" ht="12.75" customHeight="1" x14ac:dyDescent="0.6">
      <c r="B25" s="22"/>
      <c r="C25" s="405"/>
      <c r="D25" s="406"/>
      <c r="E25" s="407"/>
      <c r="F25" s="40"/>
      <c r="G25" s="402"/>
      <c r="H25" s="381"/>
    </row>
    <row r="26" spans="2:8" ht="12.75" customHeight="1" x14ac:dyDescent="0.6">
      <c r="B26" s="22"/>
      <c r="C26" s="405"/>
      <c r="D26" s="406"/>
      <c r="E26" s="407"/>
      <c r="F26" s="40"/>
      <c r="G26" s="402"/>
      <c r="H26" s="381"/>
    </row>
    <row r="27" spans="2:8" ht="12.75" customHeight="1" x14ac:dyDescent="0.6">
      <c r="B27" s="22"/>
      <c r="C27" s="405"/>
      <c r="D27" s="406"/>
      <c r="E27" s="407"/>
      <c r="F27" s="40"/>
      <c r="G27" s="402"/>
      <c r="H27" s="381"/>
    </row>
    <row r="28" spans="2:8" ht="12.75" customHeight="1" x14ac:dyDescent="0.6">
      <c r="B28" s="22"/>
      <c r="C28" s="405"/>
      <c r="D28" s="406"/>
      <c r="E28" s="407"/>
      <c r="F28" s="40"/>
      <c r="G28" s="402"/>
      <c r="H28" s="381"/>
    </row>
    <row r="29" spans="2:8" ht="12.75" customHeight="1" x14ac:dyDescent="0.6">
      <c r="B29" s="22"/>
      <c r="C29" s="405"/>
      <c r="D29" s="406"/>
      <c r="E29" s="407"/>
      <c r="F29" s="40"/>
      <c r="G29" s="402"/>
      <c r="H29" s="381"/>
    </row>
    <row r="30" spans="2:8" ht="12.75" customHeight="1" x14ac:dyDescent="0.6">
      <c r="B30" s="22"/>
      <c r="C30" s="405"/>
      <c r="D30" s="406"/>
      <c r="E30" s="407"/>
      <c r="F30" s="40"/>
      <c r="G30" s="402"/>
      <c r="H30" s="381"/>
    </row>
    <row r="31" spans="2:8" ht="12.75" customHeight="1" x14ac:dyDescent="0.6">
      <c r="B31" s="22"/>
      <c r="C31" s="405"/>
      <c r="D31" s="406"/>
      <c r="E31" s="407"/>
      <c r="F31" s="40"/>
      <c r="G31" s="402"/>
      <c r="H31" s="381"/>
    </row>
    <row r="32" spans="2:8" ht="12.75" customHeight="1" x14ac:dyDescent="0.6">
      <c r="B32" s="22"/>
      <c r="C32" s="405"/>
      <c r="D32" s="406"/>
      <c r="E32" s="407"/>
      <c r="F32" s="40"/>
      <c r="G32" s="402"/>
      <c r="H32" s="381"/>
    </row>
    <row r="33" spans="2:8" x14ac:dyDescent="0.6">
      <c r="B33" s="22"/>
      <c r="C33" s="405"/>
      <c r="D33" s="406"/>
      <c r="E33" s="407"/>
      <c r="F33" s="40"/>
      <c r="G33" s="402"/>
      <c r="H33" s="381"/>
    </row>
    <row r="34" spans="2:8" x14ac:dyDescent="0.6">
      <c r="B34" s="22"/>
      <c r="C34" s="405"/>
      <c r="D34" s="406"/>
      <c r="E34" s="407"/>
      <c r="F34" s="40"/>
      <c r="G34" s="402"/>
      <c r="H34" s="381"/>
    </row>
    <row r="35" spans="2:8" x14ac:dyDescent="0.6">
      <c r="B35" s="22"/>
      <c r="C35" s="405"/>
      <c r="D35" s="406"/>
      <c r="E35" s="407"/>
      <c r="F35" s="40"/>
      <c r="G35" s="402"/>
      <c r="H35" s="381"/>
    </row>
    <row r="36" spans="2:8" x14ac:dyDescent="0.6">
      <c r="B36" s="22"/>
      <c r="C36" s="405"/>
      <c r="D36" s="406"/>
      <c r="E36" s="407"/>
      <c r="F36" s="40"/>
      <c r="G36" s="402"/>
      <c r="H36" s="381"/>
    </row>
    <row r="37" spans="2:8" x14ac:dyDescent="0.6">
      <c r="B37" s="22"/>
      <c r="C37" s="405"/>
      <c r="D37" s="406"/>
      <c r="E37" s="407"/>
      <c r="F37" s="40"/>
      <c r="G37" s="402"/>
      <c r="H37" s="381"/>
    </row>
    <row r="38" spans="2:8" x14ac:dyDescent="0.6">
      <c r="B38" s="22"/>
      <c r="C38" s="405"/>
      <c r="D38" s="406"/>
      <c r="E38" s="407"/>
      <c r="F38" s="40"/>
      <c r="G38" s="402"/>
      <c r="H38" s="381"/>
    </row>
    <row r="39" spans="2:8" x14ac:dyDescent="0.6">
      <c r="B39" s="22"/>
      <c r="C39" s="405"/>
      <c r="D39" s="406"/>
      <c r="E39" s="407"/>
      <c r="F39" s="40"/>
      <c r="G39" s="402"/>
      <c r="H39" s="381"/>
    </row>
    <row r="40" spans="2:8" x14ac:dyDescent="0.6">
      <c r="B40" s="22"/>
      <c r="C40" s="405"/>
      <c r="D40" s="406"/>
      <c r="E40" s="407"/>
      <c r="F40" s="40"/>
      <c r="G40" s="402"/>
      <c r="H40" s="381"/>
    </row>
    <row r="41" spans="2:8" ht="12.75" customHeight="1" x14ac:dyDescent="0.6">
      <c r="B41" s="22"/>
      <c r="C41" s="405"/>
      <c r="D41" s="406"/>
      <c r="E41" s="407"/>
      <c r="F41" s="40"/>
      <c r="G41" s="402"/>
      <c r="H41" s="381"/>
    </row>
    <row r="42" spans="2:8" x14ac:dyDescent="0.6">
      <c r="B42" s="22"/>
      <c r="C42" s="405"/>
      <c r="D42" s="406"/>
      <c r="E42" s="407"/>
      <c r="F42" s="40"/>
      <c r="G42" s="402"/>
      <c r="H42" s="381"/>
    </row>
    <row r="43" spans="2:8" x14ac:dyDescent="0.6">
      <c r="B43" s="22"/>
      <c r="C43" s="405"/>
      <c r="D43" s="406"/>
      <c r="E43" s="407"/>
      <c r="F43" s="40"/>
      <c r="G43" s="402"/>
      <c r="H43" s="381"/>
    </row>
    <row r="44" spans="2:8" x14ac:dyDescent="0.6">
      <c r="B44" s="22"/>
      <c r="C44" s="405"/>
      <c r="D44" s="406"/>
      <c r="E44" s="407"/>
      <c r="F44" s="40"/>
      <c r="G44" s="402"/>
      <c r="H44" s="381"/>
    </row>
    <row r="45" spans="2:8" x14ac:dyDescent="0.6">
      <c r="B45" s="22"/>
      <c r="C45" s="405"/>
      <c r="D45" s="406"/>
      <c r="E45" s="407"/>
      <c r="F45" s="40"/>
      <c r="G45" s="402"/>
      <c r="H45" s="381"/>
    </row>
    <row r="46" spans="2:8" x14ac:dyDescent="0.6">
      <c r="B46" s="22"/>
      <c r="C46" s="405"/>
      <c r="D46" s="406"/>
      <c r="E46" s="407"/>
      <c r="F46" s="40"/>
      <c r="G46" s="402"/>
      <c r="H46" s="381"/>
    </row>
    <row r="47" spans="2:8" x14ac:dyDescent="0.6">
      <c r="B47" s="22"/>
      <c r="C47" s="405"/>
      <c r="D47" s="406"/>
      <c r="E47" s="407"/>
      <c r="F47" s="40"/>
      <c r="G47" s="402"/>
      <c r="H47" s="381"/>
    </row>
    <row r="48" spans="2:8" x14ac:dyDescent="0.6">
      <c r="B48" s="22"/>
      <c r="C48" s="405"/>
      <c r="D48" s="406"/>
      <c r="E48" s="407"/>
      <c r="F48" s="40"/>
      <c r="G48" s="402"/>
      <c r="H48" s="381"/>
    </row>
    <row r="49" spans="2:8" x14ac:dyDescent="0.6">
      <c r="B49" s="22"/>
      <c r="C49" s="405"/>
      <c r="D49" s="406"/>
      <c r="E49" s="407"/>
      <c r="F49" s="40"/>
      <c r="G49" s="402"/>
      <c r="H49" s="381"/>
    </row>
    <row r="50" spans="2:8" x14ac:dyDescent="0.6">
      <c r="B50" s="22"/>
      <c r="C50" s="405"/>
      <c r="D50" s="406"/>
      <c r="E50" s="407"/>
      <c r="F50" s="40"/>
      <c r="G50" s="402"/>
      <c r="H50" s="381"/>
    </row>
    <row r="51" spans="2:8" x14ac:dyDescent="0.6">
      <c r="B51" s="22"/>
      <c r="C51" s="405"/>
      <c r="D51" s="406"/>
      <c r="E51" s="407"/>
      <c r="F51" s="40"/>
      <c r="G51" s="402"/>
      <c r="H51" s="381"/>
    </row>
    <row r="52" spans="2:8" x14ac:dyDescent="0.6">
      <c r="B52" s="22"/>
      <c r="C52" s="405"/>
      <c r="D52" s="406"/>
      <c r="E52" s="407"/>
      <c r="F52" s="40"/>
      <c r="G52" s="402"/>
      <c r="H52" s="381"/>
    </row>
    <row r="53" spans="2:8" x14ac:dyDescent="0.6">
      <c r="B53" s="22"/>
      <c r="C53" s="405"/>
      <c r="D53" s="406"/>
      <c r="E53" s="407"/>
      <c r="F53" s="40"/>
      <c r="G53" s="402"/>
      <c r="H53" s="381"/>
    </row>
    <row r="54" spans="2:8" x14ac:dyDescent="0.6">
      <c r="B54" s="22"/>
      <c r="C54" s="405"/>
      <c r="D54" s="406"/>
      <c r="E54" s="407"/>
      <c r="F54" s="40"/>
      <c r="G54" s="402"/>
      <c r="H54" s="381"/>
    </row>
    <row r="55" spans="2:8" x14ac:dyDescent="0.6">
      <c r="B55" s="22"/>
      <c r="C55" s="405"/>
      <c r="D55" s="406"/>
      <c r="E55" s="407"/>
      <c r="F55" s="40"/>
      <c r="G55" s="402"/>
      <c r="H55" s="381"/>
    </row>
    <row r="56" spans="2:8" x14ac:dyDescent="0.6">
      <c r="B56" s="22"/>
      <c r="C56" s="405"/>
      <c r="D56" s="406"/>
      <c r="E56" s="407"/>
      <c r="F56" s="40"/>
      <c r="G56" s="402"/>
      <c r="H56" s="381"/>
    </row>
    <row r="57" spans="2:8" x14ac:dyDescent="0.6">
      <c r="B57" s="22"/>
      <c r="C57" s="405"/>
      <c r="D57" s="406"/>
      <c r="E57" s="407"/>
      <c r="F57" s="40"/>
      <c r="G57" s="402"/>
      <c r="H57" s="381"/>
    </row>
    <row r="58" spans="2:8" x14ac:dyDescent="0.6">
      <c r="B58" s="22"/>
      <c r="C58" s="405"/>
      <c r="D58" s="406"/>
      <c r="E58" s="407"/>
      <c r="F58" s="40"/>
      <c r="G58" s="402"/>
      <c r="H58" s="381"/>
    </row>
    <row r="59" spans="2:8" x14ac:dyDescent="0.6">
      <c r="B59" s="22"/>
      <c r="C59" s="405"/>
      <c r="D59" s="406"/>
      <c r="E59" s="407"/>
      <c r="F59" s="40"/>
      <c r="G59" s="402"/>
      <c r="H59" s="381"/>
    </row>
    <row r="60" spans="2:8" x14ac:dyDescent="0.6">
      <c r="B60" s="21"/>
      <c r="C60" s="405"/>
      <c r="D60" s="406"/>
      <c r="E60" s="407"/>
      <c r="F60" s="40"/>
      <c r="G60" s="402"/>
      <c r="H60" s="381"/>
    </row>
    <row r="61" spans="2:8" x14ac:dyDescent="0.6">
      <c r="B61" s="21"/>
      <c r="C61" s="165"/>
      <c r="E61" s="153"/>
      <c r="F61" s="40"/>
      <c r="G61" s="12"/>
      <c r="H61" s="311"/>
    </row>
    <row r="62" spans="2:8" x14ac:dyDescent="0.6">
      <c r="B62" s="21"/>
      <c r="C62" s="165"/>
      <c r="E62" s="153"/>
      <c r="F62" s="40"/>
      <c r="G62" s="12"/>
      <c r="H62" s="311"/>
    </row>
    <row r="63" spans="2:8" x14ac:dyDescent="0.6">
      <c r="B63" s="21"/>
      <c r="C63" s="165"/>
      <c r="E63" s="153"/>
      <c r="F63" s="40"/>
      <c r="G63" s="12"/>
      <c r="H63" s="311"/>
    </row>
    <row r="64" spans="2:8" x14ac:dyDescent="0.6">
      <c r="B64" s="21"/>
      <c r="C64" s="165"/>
      <c r="E64" s="153"/>
      <c r="F64" s="40"/>
      <c r="G64" s="12"/>
      <c r="H64" s="311"/>
    </row>
    <row r="65" spans="2:9" x14ac:dyDescent="0.6">
      <c r="B65" s="22"/>
      <c r="C65" s="405"/>
      <c r="D65" s="406"/>
      <c r="E65" s="407"/>
      <c r="F65" s="40"/>
      <c r="G65" s="402"/>
      <c r="H65" s="381"/>
    </row>
    <row r="66" spans="2:9" x14ac:dyDescent="0.6">
      <c r="B66" s="21"/>
      <c r="C66" s="405"/>
      <c r="D66" s="406"/>
      <c r="E66" s="407"/>
      <c r="F66" s="40"/>
      <c r="G66" s="402"/>
      <c r="H66" s="381"/>
    </row>
    <row r="67" spans="2:9" x14ac:dyDescent="0.6">
      <c r="B67" s="22"/>
      <c r="C67" s="405"/>
      <c r="D67" s="406"/>
      <c r="E67" s="407"/>
      <c r="F67" s="40"/>
      <c r="G67" s="402"/>
      <c r="H67" s="381"/>
    </row>
    <row r="68" spans="2:9" x14ac:dyDescent="0.6">
      <c r="B68" s="86"/>
      <c r="C68" s="425"/>
      <c r="D68" s="426"/>
      <c r="E68" s="427"/>
      <c r="F68" s="160"/>
      <c r="G68" s="428"/>
      <c r="H68" s="382"/>
    </row>
    <row r="69" spans="2:9" s="28" customFormat="1" ht="19.5" customHeight="1" x14ac:dyDescent="0.6">
      <c r="B69" s="419" t="str">
        <f>_xlfn.CONCAT("TOTAL SCHEDULE"," ",B9," : ",C9)</f>
        <v>TOTAL SCHEDULE F : SMALL CONTRACTOR DEVELOPMENT</v>
      </c>
      <c r="C69" s="420"/>
      <c r="D69" s="420"/>
      <c r="E69" s="420"/>
      <c r="F69" s="420"/>
      <c r="G69" s="423">
        <f>SUM(G9:H68)</f>
        <v>6270000</v>
      </c>
      <c r="H69" s="424"/>
      <c r="I69" s="34"/>
    </row>
  </sheetData>
  <mergeCells count="120">
    <mergeCell ref="C67:E67"/>
    <mergeCell ref="G67:H67"/>
    <mergeCell ref="C68:E68"/>
    <mergeCell ref="G68:H68"/>
    <mergeCell ref="B69:F69"/>
    <mergeCell ref="G69:H69"/>
    <mergeCell ref="C60:E60"/>
    <mergeCell ref="G60:H60"/>
    <mergeCell ref="C65:E65"/>
    <mergeCell ref="G65:H65"/>
    <mergeCell ref="C66:E66"/>
    <mergeCell ref="G66:H66"/>
    <mergeCell ref="C57:E57"/>
    <mergeCell ref="G57:H57"/>
    <mergeCell ref="C58:E58"/>
    <mergeCell ref="G58:H58"/>
    <mergeCell ref="C59:E59"/>
    <mergeCell ref="G59:H59"/>
    <mergeCell ref="C54:E54"/>
    <mergeCell ref="G54:H54"/>
    <mergeCell ref="C55:E55"/>
    <mergeCell ref="G55:H55"/>
    <mergeCell ref="C56:E56"/>
    <mergeCell ref="G56:H56"/>
    <mergeCell ref="C51:E51"/>
    <mergeCell ref="G51:H51"/>
    <mergeCell ref="C52:E52"/>
    <mergeCell ref="G52:H52"/>
    <mergeCell ref="C53:E53"/>
    <mergeCell ref="G53:H53"/>
    <mergeCell ref="C48:E48"/>
    <mergeCell ref="G48:H48"/>
    <mergeCell ref="C49:E49"/>
    <mergeCell ref="G49:H49"/>
    <mergeCell ref="C50:E50"/>
    <mergeCell ref="G50:H50"/>
    <mergeCell ref="C45:E45"/>
    <mergeCell ref="G45:H45"/>
    <mergeCell ref="C46:E46"/>
    <mergeCell ref="G46:H46"/>
    <mergeCell ref="C47:E47"/>
    <mergeCell ref="G47:H47"/>
    <mergeCell ref="C42:E42"/>
    <mergeCell ref="G42:H42"/>
    <mergeCell ref="C43:E43"/>
    <mergeCell ref="G43:H43"/>
    <mergeCell ref="C44:E44"/>
    <mergeCell ref="G44:H44"/>
    <mergeCell ref="C39:E39"/>
    <mergeCell ref="G39:H39"/>
    <mergeCell ref="C40:E40"/>
    <mergeCell ref="G40:H40"/>
    <mergeCell ref="C41:E41"/>
    <mergeCell ref="G41:H41"/>
    <mergeCell ref="C36:E36"/>
    <mergeCell ref="G36:H36"/>
    <mergeCell ref="C37:E37"/>
    <mergeCell ref="G37:H37"/>
    <mergeCell ref="C38:E38"/>
    <mergeCell ref="G38:H38"/>
    <mergeCell ref="C33:E33"/>
    <mergeCell ref="G33:H33"/>
    <mergeCell ref="C34:E34"/>
    <mergeCell ref="G34:H34"/>
    <mergeCell ref="C35:E35"/>
    <mergeCell ref="G35:H35"/>
    <mergeCell ref="C30:E30"/>
    <mergeCell ref="G30:H30"/>
    <mergeCell ref="C31:E31"/>
    <mergeCell ref="G31:H31"/>
    <mergeCell ref="C32:E32"/>
    <mergeCell ref="G32:H32"/>
    <mergeCell ref="C27:E27"/>
    <mergeCell ref="G27:H27"/>
    <mergeCell ref="C28:E28"/>
    <mergeCell ref="G28:H28"/>
    <mergeCell ref="C29:E29"/>
    <mergeCell ref="G29:H29"/>
    <mergeCell ref="C24:E24"/>
    <mergeCell ref="G24:H24"/>
    <mergeCell ref="C25:E25"/>
    <mergeCell ref="G25:H25"/>
    <mergeCell ref="C26:E26"/>
    <mergeCell ref="G26:H26"/>
    <mergeCell ref="C21:E21"/>
    <mergeCell ref="G21:H21"/>
    <mergeCell ref="C22:E22"/>
    <mergeCell ref="G22:H22"/>
    <mergeCell ref="C23:E23"/>
    <mergeCell ref="G23:H23"/>
    <mergeCell ref="C18:E18"/>
    <mergeCell ref="G18:H18"/>
    <mergeCell ref="C19:E19"/>
    <mergeCell ref="G19:H19"/>
    <mergeCell ref="C20:E20"/>
    <mergeCell ref="G20:H20"/>
    <mergeCell ref="C15:E15"/>
    <mergeCell ref="G15:H15"/>
    <mergeCell ref="C16:E16"/>
    <mergeCell ref="G16:H16"/>
    <mergeCell ref="C17:E17"/>
    <mergeCell ref="G17:H17"/>
    <mergeCell ref="C12:E12"/>
    <mergeCell ref="G12:H12"/>
    <mergeCell ref="C13:E13"/>
    <mergeCell ref="G13:H13"/>
    <mergeCell ref="C14:E14"/>
    <mergeCell ref="G14:H14"/>
    <mergeCell ref="C9:E9"/>
    <mergeCell ref="G9:H9"/>
    <mergeCell ref="C10:E10"/>
    <mergeCell ref="G10:H10"/>
    <mergeCell ref="C11:E11"/>
    <mergeCell ref="G11:H11"/>
    <mergeCell ref="F1:H1"/>
    <mergeCell ref="B4:G6"/>
    <mergeCell ref="H4:H6"/>
    <mergeCell ref="B7:H7"/>
    <mergeCell ref="C8:E8"/>
    <mergeCell ref="G8:H8"/>
  </mergeCells>
  <pageMargins left="0.7" right="0.7" top="0.75" bottom="0.75" header="0.3" footer="0.3"/>
  <pageSetup paperSize="9" scale="70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95"/>
  <dimension ref="B1:R36"/>
  <sheetViews>
    <sheetView view="pageBreakPreview" zoomScaleNormal="100" zoomScaleSheetLayoutView="100" zoomScalePageLayoutView="93" workbookViewId="0">
      <selection activeCell="T22" sqref="T22"/>
    </sheetView>
  </sheetViews>
  <sheetFormatPr defaultColWidth="8.86328125" defaultRowHeight="13" x14ac:dyDescent="0.6"/>
  <cols>
    <col min="1" max="1" width="0.86328125" style="54" customWidth="1"/>
    <col min="2" max="2" width="11.54296875" style="57" customWidth="1"/>
    <col min="3" max="3" width="45.54296875" style="55" customWidth="1"/>
    <col min="4" max="4" width="13.54296875" style="55" customWidth="1"/>
    <col min="5" max="5" width="5.54296875" style="150" customWidth="1"/>
    <col min="6" max="7" width="15.54296875" style="54" customWidth="1"/>
    <col min="8" max="8" width="15.54296875" style="151" customWidth="1"/>
    <col min="9" max="9" width="0.86328125" style="54" customWidth="1"/>
    <col min="10" max="10" width="8.86328125" style="54"/>
    <col min="11" max="11" width="15.40625" style="54" hidden="1" customWidth="1"/>
    <col min="12" max="12" width="15.54296875" style="54" hidden="1" customWidth="1"/>
    <col min="13" max="13" width="13.54296875" style="54" hidden="1" customWidth="1"/>
    <col min="14" max="14" width="12.7265625" style="54" hidden="1" customWidth="1"/>
    <col min="15" max="16" width="13.54296875" style="54" hidden="1" customWidth="1"/>
    <col min="17" max="17" width="13.54296875" style="54" bestFit="1" customWidth="1"/>
    <col min="18" max="18" width="10" style="54" bestFit="1" customWidth="1"/>
    <col min="19" max="16384" width="8.86328125" style="54"/>
  </cols>
  <sheetData>
    <row r="1" spans="2:18" x14ac:dyDescent="0.6">
      <c r="B1" s="2" t="str">
        <f>Client1</f>
        <v>Province of KwaZulu-Natal</v>
      </c>
      <c r="D1" s="4"/>
      <c r="E1" s="4"/>
      <c r="F1" s="379" t="str">
        <f>"Contract No. "&amp;ContractNo</f>
        <v>Contract No. ZNB00904/00000/00/HOD/INF/21/T</v>
      </c>
      <c r="G1" s="379"/>
      <c r="H1" s="379"/>
    </row>
    <row r="2" spans="2:18" s="1" customFormat="1" ht="18" customHeight="1" x14ac:dyDescent="0.6">
      <c r="B2" s="101" t="str">
        <f>Client2</f>
        <v>Department of Transport</v>
      </c>
      <c r="C2" s="55"/>
      <c r="D2" s="4"/>
      <c r="E2" s="4"/>
      <c r="F2" s="4"/>
      <c r="H2" s="5"/>
      <c r="L2" s="4"/>
      <c r="M2" s="207">
        <f>9600000*(1.08)^7</f>
        <v>16452712.980283398</v>
      </c>
      <c r="O2" s="207">
        <f>9600000*(1.08)^7</f>
        <v>16452712.980283398</v>
      </c>
      <c r="P2" s="257">
        <f>P5/1.1</f>
        <v>15272078.484013058</v>
      </c>
    </row>
    <row r="3" spans="2:18" s="1" customFormat="1" ht="16.5" customHeight="1" x14ac:dyDescent="0.6">
      <c r="B3" s="82"/>
      <c r="C3" s="103"/>
      <c r="D3" s="83"/>
      <c r="E3" s="83"/>
      <c r="F3" s="83"/>
      <c r="G3" s="84"/>
      <c r="H3" s="102"/>
      <c r="J3" s="5"/>
      <c r="K3" s="5"/>
      <c r="L3" s="4"/>
      <c r="M3" s="207">
        <f>M2*J16</f>
        <v>41131.782450708495</v>
      </c>
      <c r="O3" s="207">
        <f>O2*J16</f>
        <v>41131.782450708495</v>
      </c>
      <c r="P3" s="257">
        <f>P2*J16</f>
        <v>38180.196210032649</v>
      </c>
    </row>
    <row r="4" spans="2:18" s="1" customFormat="1" ht="7.5" customHeight="1" x14ac:dyDescent="0.6">
      <c r="B4" s="369" t="str">
        <f>ContractDescription</f>
        <v>THE CONSTRUCTION OF THE LOVU RIVER PEDESTRIAN BRIDGE NO.3383 IN THE DURBAN REGION</v>
      </c>
      <c r="C4" s="370"/>
      <c r="D4" s="370"/>
      <c r="E4" s="370"/>
      <c r="F4" s="370"/>
      <c r="G4" s="370"/>
      <c r="H4" s="412"/>
      <c r="J4" s="5"/>
      <c r="K4" s="5"/>
      <c r="L4" s="4"/>
      <c r="M4" s="54"/>
      <c r="O4" s="54"/>
    </row>
    <row r="5" spans="2:18" ht="12.75" customHeight="1" x14ac:dyDescent="0.6">
      <c r="B5" s="369"/>
      <c r="C5" s="370"/>
      <c r="D5" s="370"/>
      <c r="E5" s="370"/>
      <c r="F5" s="370"/>
      <c r="G5" s="370"/>
      <c r="H5" s="412"/>
      <c r="M5" s="209">
        <f>SUM(M2:M4)</f>
        <v>16493844.762734106</v>
      </c>
      <c r="O5" s="209">
        <f>SUM(O2:O4)</f>
        <v>16493844.762734106</v>
      </c>
      <c r="P5" s="207">
        <f>P7/1.08</f>
        <v>16799286.332414366</v>
      </c>
    </row>
    <row r="6" spans="2:18" ht="7.5" customHeight="1" x14ac:dyDescent="0.6">
      <c r="B6" s="371"/>
      <c r="C6" s="372"/>
      <c r="D6" s="372"/>
      <c r="E6" s="372"/>
      <c r="F6" s="372"/>
      <c r="G6" s="372"/>
      <c r="H6" s="413"/>
      <c r="M6" s="209">
        <f>M5*J20</f>
        <v>1319507.5810187284</v>
      </c>
      <c r="O6" s="209">
        <f>O5*10%</f>
        <v>1649384.4762734107</v>
      </c>
      <c r="P6" s="207">
        <f>P5*J20</f>
        <v>1343942.9065931493</v>
      </c>
    </row>
    <row r="7" spans="2:18" ht="25.5" customHeight="1" x14ac:dyDescent="0.6">
      <c r="B7" s="408" t="s">
        <v>4536</v>
      </c>
      <c r="C7" s="409"/>
      <c r="D7" s="409"/>
      <c r="E7" s="409"/>
      <c r="F7" s="409"/>
      <c r="G7" s="409"/>
      <c r="H7" s="410"/>
      <c r="M7" s="209">
        <f>SUM(M5:M6)</f>
        <v>17813352.343752835</v>
      </c>
      <c r="O7" s="209">
        <f>SUM(O5:O6)</f>
        <v>18143229.239007518</v>
      </c>
      <c r="P7" s="207">
        <f>O9/1.15</f>
        <v>18143229.239007518</v>
      </c>
    </row>
    <row r="8" spans="2:18" x14ac:dyDescent="0.6">
      <c r="B8" s="414" t="s">
        <v>4537</v>
      </c>
      <c r="C8" s="411"/>
      <c r="D8" s="411"/>
      <c r="E8" s="415"/>
      <c r="F8" s="11" t="s">
        <v>4465</v>
      </c>
      <c r="G8" s="411" t="s">
        <v>14</v>
      </c>
      <c r="H8" s="415"/>
      <c r="M8" s="209">
        <f>M7*J22</f>
        <v>2672002.8515629251</v>
      </c>
      <c r="O8" s="209">
        <f>O7*J22</f>
        <v>2721484.3858511276</v>
      </c>
      <c r="P8" s="207">
        <f>P7*J22</f>
        <v>2721484.3858511276</v>
      </c>
    </row>
    <row r="9" spans="2:18" x14ac:dyDescent="0.6">
      <c r="B9" s="416" t="str">
        <f>'Schedule A '!B124</f>
        <v>TOTAL SCHEDULE A: ROADWORKS</v>
      </c>
      <c r="C9" s="417"/>
      <c r="D9" s="417"/>
      <c r="E9" s="418"/>
      <c r="F9" s="197"/>
      <c r="G9" s="448">
        <f>'Schedule A '!H9+'Schedule A '!H10+'Schedule A '!H11</f>
        <v>457500</v>
      </c>
      <c r="H9" s="449"/>
      <c r="M9" s="209">
        <f>SUM(M7:M8)</f>
        <v>20485355.19531576</v>
      </c>
      <c r="O9" s="209">
        <f>SUM(O7:O8)</f>
        <v>20864713.624858644</v>
      </c>
      <c r="P9" s="207">
        <f>SUM(P7:P8)</f>
        <v>20864713.624858644</v>
      </c>
      <c r="Q9" s="228"/>
    </row>
    <row r="10" spans="2:18" x14ac:dyDescent="0.6">
      <c r="B10" s="405" t="s">
        <v>4538</v>
      </c>
      <c r="C10" s="406"/>
      <c r="D10" s="406"/>
      <c r="E10" s="407"/>
      <c r="F10" s="40"/>
      <c r="G10" s="450">
        <f>'Schedule B'!G125</f>
        <v>0</v>
      </c>
      <c r="H10" s="451"/>
      <c r="K10" s="228">
        <f>G9+G10+G11+G12</f>
        <v>9552500</v>
      </c>
      <c r="M10" s="209">
        <f>SUM(M8:M9)</f>
        <v>23157358.046878684</v>
      </c>
      <c r="O10" s="209">
        <f>SUM(O8:O9)</f>
        <v>23586198.01070977</v>
      </c>
      <c r="P10" s="207">
        <f>SUM(P8:P9)</f>
        <v>23586198.01070977</v>
      </c>
    </row>
    <row r="11" spans="2:18" x14ac:dyDescent="0.6">
      <c r="B11" s="405" t="str">
        <f>E!B69</f>
        <v>TOTAL SCHEDULE E : EXPANDED PUBLIC WORKS PROGRAMME (EPWP)</v>
      </c>
      <c r="C11" s="406"/>
      <c r="D11" s="406"/>
      <c r="E11" s="407"/>
      <c r="F11" s="40"/>
      <c r="G11" s="450">
        <f>E!G69</f>
        <v>2825000</v>
      </c>
      <c r="H11" s="451"/>
      <c r="K11" s="228">
        <f>K10*0.25%</f>
        <v>23881.25</v>
      </c>
    </row>
    <row r="12" spans="2:18" x14ac:dyDescent="0.6">
      <c r="B12" s="405" t="str">
        <f>F!B7</f>
        <v>SCHEDULE F : SMALL CONTRACTOR DEVELOPMENT</v>
      </c>
      <c r="C12" s="406"/>
      <c r="D12" s="406"/>
      <c r="E12" s="407"/>
      <c r="F12" s="40"/>
      <c r="G12" s="450">
        <f>F!G69</f>
        <v>6270000</v>
      </c>
      <c r="H12" s="451"/>
      <c r="K12" s="340">
        <f>G13/K10</f>
        <v>0</v>
      </c>
    </row>
    <row r="13" spans="2:18" x14ac:dyDescent="0.6">
      <c r="B13" s="405"/>
      <c r="C13" s="406"/>
      <c r="D13" s="406"/>
      <c r="E13" s="407"/>
      <c r="F13" s="40"/>
      <c r="G13" s="450"/>
      <c r="H13" s="451"/>
      <c r="K13" s="341">
        <v>2.5000000000000001E-3</v>
      </c>
    </row>
    <row r="14" spans="2:18" ht="6" customHeight="1" x14ac:dyDescent="0.6">
      <c r="B14" s="405"/>
      <c r="C14" s="406"/>
      <c r="D14" s="406"/>
      <c r="E14" s="407"/>
      <c r="F14" s="40"/>
      <c r="G14" s="402"/>
      <c r="H14" s="381"/>
    </row>
    <row r="15" spans="2:18" s="28" customFormat="1" ht="19.5" customHeight="1" x14ac:dyDescent="0.6">
      <c r="B15" s="419" t="s">
        <v>4539</v>
      </c>
      <c r="C15" s="420"/>
      <c r="D15" s="420"/>
      <c r="E15" s="420"/>
      <c r="F15" s="420"/>
      <c r="G15" s="423">
        <f>SUM(G9:H14)</f>
        <v>9552500</v>
      </c>
      <c r="H15" s="424"/>
      <c r="I15" s="34"/>
      <c r="K15" s="209">
        <f>G15-16757392.85</f>
        <v>-7204892.8499999996</v>
      </c>
      <c r="R15" s="209"/>
    </row>
    <row r="16" spans="2:18" s="28" customFormat="1" ht="19.5" customHeight="1" x14ac:dyDescent="0.6">
      <c r="B16" s="443" t="s">
        <v>4540</v>
      </c>
      <c r="C16" s="444"/>
      <c r="D16" s="444"/>
      <c r="E16" s="444"/>
      <c r="F16" s="444"/>
      <c r="G16" s="445">
        <f>G15*J16</f>
        <v>23881.25</v>
      </c>
      <c r="H16" s="446"/>
      <c r="I16" s="34"/>
      <c r="J16" s="354">
        <v>2.5000000000000001E-3</v>
      </c>
      <c r="K16" s="447"/>
      <c r="L16" s="447"/>
      <c r="M16" s="209"/>
      <c r="R16" s="209"/>
    </row>
    <row r="17" spans="2:18" s="28" customFormat="1" ht="19.5" customHeight="1" x14ac:dyDescent="0.6">
      <c r="B17" s="419" t="s">
        <v>4541</v>
      </c>
      <c r="C17" s="420"/>
      <c r="D17" s="420"/>
      <c r="E17" s="420"/>
      <c r="F17" s="420"/>
      <c r="G17" s="423">
        <f>SUM(G15:H16)</f>
        <v>9576381.25</v>
      </c>
      <c r="H17" s="424"/>
      <c r="I17" s="34"/>
      <c r="R17" s="209"/>
    </row>
    <row r="18" spans="2:18" s="28" customFormat="1" ht="19.5" customHeight="1" x14ac:dyDescent="0.6">
      <c r="B18" s="443" t="s">
        <v>4542</v>
      </c>
      <c r="C18" s="444"/>
      <c r="D18" s="444"/>
      <c r="E18" s="444"/>
      <c r="F18" s="444"/>
      <c r="G18" s="445">
        <f>G17*J18</f>
        <v>957638.125</v>
      </c>
      <c r="H18" s="446"/>
      <c r="I18" s="34"/>
      <c r="J18" s="198">
        <v>0.1</v>
      </c>
      <c r="K18" s="447"/>
      <c r="L18" s="447"/>
      <c r="M18" s="209"/>
      <c r="R18" s="209"/>
    </row>
    <row r="19" spans="2:18" s="28" customFormat="1" ht="19.5" customHeight="1" x14ac:dyDescent="0.6">
      <c r="B19" s="419" t="s">
        <v>4543</v>
      </c>
      <c r="C19" s="420"/>
      <c r="D19" s="420"/>
      <c r="E19" s="420"/>
      <c r="F19" s="420"/>
      <c r="G19" s="423">
        <f>SUM(G17:H18)</f>
        <v>10534019.375</v>
      </c>
      <c r="H19" s="424"/>
      <c r="I19" s="34"/>
      <c r="K19" s="447"/>
      <c r="L19" s="447"/>
      <c r="R19" s="209"/>
    </row>
    <row r="20" spans="2:18" s="28" customFormat="1" ht="19.5" customHeight="1" x14ac:dyDescent="0.6">
      <c r="B20" s="443" t="s">
        <v>4544</v>
      </c>
      <c r="C20" s="444"/>
      <c r="D20" s="444"/>
      <c r="E20" s="444"/>
      <c r="F20" s="444"/>
      <c r="G20" s="445">
        <f>G19*J20</f>
        <v>842721.55</v>
      </c>
      <c r="H20" s="446"/>
      <c r="I20" s="34"/>
      <c r="J20" s="198">
        <v>0.08</v>
      </c>
      <c r="P20" s="209"/>
      <c r="R20" s="209"/>
    </row>
    <row r="21" spans="2:18" s="28" customFormat="1" ht="19.5" customHeight="1" x14ac:dyDescent="0.6">
      <c r="B21" s="419" t="s">
        <v>4545</v>
      </c>
      <c r="C21" s="420"/>
      <c r="D21" s="420"/>
      <c r="E21" s="420"/>
      <c r="F21" s="420"/>
      <c r="G21" s="423">
        <f>SUM(G19:H20)</f>
        <v>11376740.925000001</v>
      </c>
      <c r="H21" s="424"/>
      <c r="I21" s="34"/>
      <c r="K21" s="447"/>
      <c r="L21" s="447"/>
      <c r="R21" s="209"/>
    </row>
    <row r="22" spans="2:18" s="28" customFormat="1" ht="19.5" customHeight="1" x14ac:dyDescent="0.6">
      <c r="B22" s="443" t="s">
        <v>4546</v>
      </c>
      <c r="C22" s="444"/>
      <c r="D22" s="444"/>
      <c r="E22" s="444"/>
      <c r="F22" s="444"/>
      <c r="G22" s="445">
        <f>G21*J22</f>
        <v>1706511.1387500002</v>
      </c>
      <c r="H22" s="446"/>
      <c r="I22" s="34"/>
      <c r="J22" s="198">
        <v>0.15</v>
      </c>
      <c r="R22" s="209"/>
    </row>
    <row r="23" spans="2:18" s="28" customFormat="1" ht="19.5" customHeight="1" x14ac:dyDescent="0.6">
      <c r="B23" s="419" t="s">
        <v>4547</v>
      </c>
      <c r="C23" s="420"/>
      <c r="D23" s="420"/>
      <c r="E23" s="420"/>
      <c r="F23" s="420"/>
      <c r="G23" s="423">
        <f>SUM(G21:H22)</f>
        <v>13083252.063750001</v>
      </c>
      <c r="H23" s="424"/>
      <c r="I23" s="34"/>
      <c r="K23" s="447">
        <f>G23-22893950.11</f>
        <v>-9810698.0462499987</v>
      </c>
      <c r="L23" s="447"/>
      <c r="P23" s="209"/>
    </row>
    <row r="24" spans="2:18" x14ac:dyDescent="0.6">
      <c r="K24" s="207"/>
      <c r="L24" s="207"/>
      <c r="R24" s="207"/>
    </row>
    <row r="25" spans="2:18" ht="14.75" x14ac:dyDescent="0.6">
      <c r="B25" s="494" t="s">
        <v>4666</v>
      </c>
      <c r="C25" s="494"/>
      <c r="D25" s="494"/>
      <c r="E25" s="494"/>
      <c r="F25" s="494"/>
      <c r="G25" s="494"/>
      <c r="H25" s="494"/>
      <c r="L25" s="207"/>
      <c r="N25" s="207"/>
    </row>
    <row r="26" spans="2:18" ht="14.75" x14ac:dyDescent="0.6">
      <c r="B26" s="494" t="s">
        <v>4667</v>
      </c>
      <c r="C26" s="494"/>
      <c r="D26" s="494"/>
      <c r="E26" s="494"/>
      <c r="F26" s="494"/>
      <c r="G26" s="494"/>
      <c r="H26" s="494"/>
      <c r="L26" s="207"/>
    </row>
    <row r="27" spans="2:18" ht="14.75" x14ac:dyDescent="0.6">
      <c r="B27" s="494" t="s">
        <v>4668</v>
      </c>
      <c r="C27" s="494"/>
      <c r="D27" s="494"/>
      <c r="E27" s="494"/>
      <c r="F27" s="494"/>
      <c r="G27" s="494"/>
      <c r="H27" s="494"/>
    </row>
    <row r="28" spans="2:18" ht="39.950000000000003" customHeight="1" x14ac:dyDescent="0.6">
      <c r="B28" s="452"/>
      <c r="C28" s="452"/>
      <c r="D28" s="452"/>
      <c r="E28" s="452"/>
      <c r="F28" s="452"/>
      <c r="G28" s="452"/>
      <c r="H28" s="452"/>
      <c r="L28" s="207"/>
    </row>
    <row r="29" spans="2:18" x14ac:dyDescent="0.6">
      <c r="L29" s="207"/>
    </row>
    <row r="31" spans="2:18" x14ac:dyDescent="0.6">
      <c r="L31" s="207"/>
    </row>
    <row r="33" spans="12:13" x14ac:dyDescent="0.6">
      <c r="M33" s="207"/>
    </row>
    <row r="34" spans="12:13" x14ac:dyDescent="0.6">
      <c r="L34" s="228"/>
    </row>
    <row r="36" spans="12:13" x14ac:dyDescent="0.6">
      <c r="L36" s="207"/>
    </row>
  </sheetData>
  <mergeCells count="42">
    <mergeCell ref="B13:E13"/>
    <mergeCell ref="G13:H13"/>
    <mergeCell ref="B28:H28"/>
    <mergeCell ref="B15:F15"/>
    <mergeCell ref="G15:H15"/>
    <mergeCell ref="G16:H16"/>
    <mergeCell ref="B16:F16"/>
    <mergeCell ref="B17:F17"/>
    <mergeCell ref="G17:H17"/>
    <mergeCell ref="B20:F20"/>
    <mergeCell ref="G22:H22"/>
    <mergeCell ref="G23:H23"/>
    <mergeCell ref="B22:F22"/>
    <mergeCell ref="B23:F23"/>
    <mergeCell ref="K16:L16"/>
    <mergeCell ref="K19:L19"/>
    <mergeCell ref="K23:L23"/>
    <mergeCell ref="B19:F19"/>
    <mergeCell ref="G9:H9"/>
    <mergeCell ref="B9:E9"/>
    <mergeCell ref="G11:H11"/>
    <mergeCell ref="G12:H12"/>
    <mergeCell ref="G14:H14"/>
    <mergeCell ref="G20:H20"/>
    <mergeCell ref="G19:H19"/>
    <mergeCell ref="B10:E10"/>
    <mergeCell ref="G10:H10"/>
    <mergeCell ref="B11:E11"/>
    <mergeCell ref="B12:E12"/>
    <mergeCell ref="B14:E14"/>
    <mergeCell ref="F1:H1"/>
    <mergeCell ref="B4:G6"/>
    <mergeCell ref="H4:H6"/>
    <mergeCell ref="B7:H7"/>
    <mergeCell ref="G8:H8"/>
    <mergeCell ref="B8:E8"/>
    <mergeCell ref="B18:F18"/>
    <mergeCell ref="G18:H18"/>
    <mergeCell ref="K18:L18"/>
    <mergeCell ref="B21:F21"/>
    <mergeCell ref="G21:H21"/>
    <mergeCell ref="K21:L21"/>
  </mergeCells>
  <pageMargins left="0.23622047244094491" right="0.23622047244094491" top="0.74803149606299213" bottom="0.74803149606299213" header="0.31496062992125984" footer="0.31496062992125984"/>
  <pageSetup paperSize="9" scale="80" firstPageNumber="32" orientation="landscape" cellComments="asDisplayed" r:id="rId1"/>
  <headerFooter alignWithMargins="0">
    <oddHeader xml:space="preserve">&amp;R&amp;"Arial,Bold Italic"
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CF5E5-F79C-435A-8D5C-5690053D4371}">
  <dimension ref="B1:AD146"/>
  <sheetViews>
    <sheetView view="pageBreakPreview" zoomScale="60" zoomScaleNormal="100" workbookViewId="0">
      <selection activeCell="J46" sqref="J46"/>
    </sheetView>
  </sheetViews>
  <sheetFormatPr defaultColWidth="8.86328125" defaultRowHeight="13" x14ac:dyDescent="0.6"/>
  <cols>
    <col min="1" max="1" width="0.86328125" style="54" customWidth="1"/>
    <col min="2" max="2" width="11.54296875" style="57" customWidth="1"/>
    <col min="3" max="3" width="45.54296875" style="55" customWidth="1"/>
    <col min="4" max="4" width="13.54296875" style="55" customWidth="1"/>
    <col min="5" max="5" width="5.54296875" style="150" customWidth="1"/>
    <col min="6" max="7" width="15.54296875" style="54" customWidth="1"/>
    <col min="8" max="8" width="15.54296875" style="151" customWidth="1"/>
    <col min="9" max="9" width="17.40625" style="54" customWidth="1"/>
    <col min="10" max="10" width="18.40625" style="54" customWidth="1"/>
    <col min="11" max="11" width="15.40625" style="54" customWidth="1"/>
    <col min="12" max="12" width="17.86328125" style="54" customWidth="1"/>
    <col min="13" max="13" width="18.1328125" style="54" customWidth="1"/>
    <col min="14" max="14" width="32.40625" style="54" customWidth="1"/>
    <col min="15" max="15" width="18.86328125" style="54" customWidth="1"/>
    <col min="16" max="16" width="15.1328125" style="54" customWidth="1"/>
    <col min="17" max="17" width="8.86328125" style="54"/>
    <col min="18" max="18" width="22.86328125" style="54" customWidth="1"/>
    <col min="19" max="20" width="17.40625" style="54" bestFit="1" customWidth="1"/>
    <col min="21" max="21" width="18.1328125" style="54" bestFit="1" customWidth="1"/>
    <col min="22" max="16384" width="8.86328125" style="54"/>
  </cols>
  <sheetData>
    <row r="1" spans="2:30" x14ac:dyDescent="0.6">
      <c r="B1" s="2" t="str">
        <f>Client1</f>
        <v>Province of KwaZulu-Natal</v>
      </c>
      <c r="D1" s="4"/>
      <c r="E1" s="4"/>
      <c r="F1" s="379" t="str">
        <f>"Contract No. "&amp;ContractNo</f>
        <v>Contract No. ZNB00904/00000/00/HOD/INF/21/T</v>
      </c>
      <c r="G1" s="379"/>
      <c r="H1" s="379"/>
    </row>
    <row r="2" spans="2:30" s="1" customFormat="1" ht="18" customHeight="1" x14ac:dyDescent="0.6">
      <c r="B2" s="101" t="str">
        <f>Client2</f>
        <v>Department of Transport</v>
      </c>
      <c r="C2" s="55"/>
      <c r="D2" s="4"/>
      <c r="E2" s="4"/>
      <c r="F2" s="4"/>
      <c r="H2" s="5"/>
      <c r="L2" s="4"/>
      <c r="M2" s="4"/>
    </row>
    <row r="3" spans="2:30" s="1" customFormat="1" ht="16.5" customHeight="1" x14ac:dyDescent="0.6">
      <c r="B3" s="82"/>
      <c r="C3" s="103"/>
      <c r="D3" s="83"/>
      <c r="E3" s="83"/>
      <c r="F3" s="83"/>
      <c r="G3" s="84"/>
      <c r="H3" s="102"/>
      <c r="J3" s="5"/>
      <c r="K3" s="5"/>
      <c r="L3" s="4"/>
      <c r="M3" s="4"/>
    </row>
    <row r="4" spans="2:30" s="1" customFormat="1" ht="7.5" customHeight="1" x14ac:dyDescent="0.6">
      <c r="B4" s="369" t="str">
        <f>ContractDescription</f>
        <v>THE CONSTRUCTION OF THE LOVU RIVER PEDESTRIAN BRIDGE NO.3383 IN THE DURBAN REGION</v>
      </c>
      <c r="C4" s="370"/>
      <c r="D4" s="370"/>
      <c r="E4" s="370"/>
      <c r="F4" s="370"/>
      <c r="G4" s="370"/>
      <c r="H4" s="412"/>
      <c r="J4" s="5"/>
      <c r="K4" s="5"/>
      <c r="L4" s="4"/>
      <c r="M4" s="4"/>
    </row>
    <row r="5" spans="2:30" ht="12.75" customHeight="1" x14ac:dyDescent="0.6">
      <c r="B5" s="369"/>
      <c r="C5" s="370"/>
      <c r="D5" s="370"/>
      <c r="E5" s="370"/>
      <c r="F5" s="370"/>
      <c r="G5" s="370"/>
      <c r="H5" s="412"/>
    </row>
    <row r="6" spans="2:30" ht="7.5" customHeight="1" x14ac:dyDescent="0.6">
      <c r="B6" s="371"/>
      <c r="C6" s="372"/>
      <c r="D6" s="372"/>
      <c r="E6" s="372"/>
      <c r="F6" s="372"/>
      <c r="G6" s="372"/>
      <c r="H6" s="413"/>
    </row>
    <row r="7" spans="2:30" ht="25.5" customHeight="1" x14ac:dyDescent="0.6">
      <c r="B7" s="408" t="s">
        <v>4463</v>
      </c>
      <c r="C7" s="409"/>
      <c r="D7" s="409"/>
      <c r="E7" s="409"/>
      <c r="F7" s="409"/>
      <c r="G7" s="409"/>
      <c r="H7" s="410"/>
      <c r="I7" s="207"/>
      <c r="R7" s="316"/>
      <c r="S7" s="316"/>
      <c r="T7" s="316"/>
      <c r="U7" s="316"/>
      <c r="V7" s="316"/>
      <c r="W7" s="316"/>
      <c r="X7" s="316"/>
      <c r="Y7" s="316"/>
      <c r="Z7" s="316"/>
    </row>
    <row r="8" spans="2:30" x14ac:dyDescent="0.6">
      <c r="B8" s="11" t="s">
        <v>4464</v>
      </c>
      <c r="C8" s="414" t="s">
        <v>10</v>
      </c>
      <c r="D8" s="411"/>
      <c r="E8" s="415"/>
      <c r="F8" s="11" t="s">
        <v>4465</v>
      </c>
      <c r="G8" s="411" t="s">
        <v>14</v>
      </c>
      <c r="H8" s="415"/>
      <c r="I8" s="54" t="s">
        <v>4548</v>
      </c>
      <c r="J8" s="54" t="s">
        <v>4549</v>
      </c>
      <c r="K8" s="208">
        <v>0.2</v>
      </c>
      <c r="L8" s="54" t="s">
        <v>4550</v>
      </c>
      <c r="P8" s="151"/>
    </row>
    <row r="9" spans="2:30" ht="12.75" customHeight="1" x14ac:dyDescent="0.6">
      <c r="B9" s="22" t="str">
        <f>'[5]C1.5'!B10</f>
        <v>PSC1.5</v>
      </c>
      <c r="C9" s="405" t="str">
        <f>'[5]C1.5'!C10</f>
        <v>ACCOMMODATION OF TRAFFIC</v>
      </c>
      <c r="D9" s="406">
        <f>'[5]C1.5'!D10</f>
        <v>0</v>
      </c>
      <c r="E9" s="407" t="e">
        <f>'[5]C1.5'!#REF!</f>
        <v>#REF!</v>
      </c>
      <c r="F9" s="40"/>
      <c r="G9" s="421" t="e">
        <f>#REF!</f>
        <v>#REF!</v>
      </c>
      <c r="H9" s="422"/>
      <c r="I9" s="207"/>
      <c r="J9" s="207" t="e">
        <f>G9</f>
        <v>#REF!</v>
      </c>
      <c r="K9" s="207" t="e">
        <f>J9*$K$8</f>
        <v>#REF!</v>
      </c>
      <c r="L9" s="207" t="e">
        <f>J9+K9</f>
        <v>#REF!</v>
      </c>
      <c r="M9" s="207" t="e">
        <f>L9+(L9*15%)</f>
        <v>#REF!</v>
      </c>
      <c r="N9" s="455" t="s">
        <v>4551</v>
      </c>
      <c r="P9" s="151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</row>
    <row r="10" spans="2:30" ht="12.75" customHeight="1" x14ac:dyDescent="0.6">
      <c r="B10" s="22" t="str">
        <f>'[5]C1.6'!B10</f>
        <v>C1.6</v>
      </c>
      <c r="C10" s="405" t="str">
        <f>'[5]C1.6'!C10</f>
        <v>CLEARING AND GRUBBING</v>
      </c>
      <c r="D10" s="406">
        <f>'[5]C1.6'!D10</f>
        <v>0</v>
      </c>
      <c r="E10" s="407" t="e">
        <f>'[5]C1.6'!#REF!</f>
        <v>#REF!</v>
      </c>
      <c r="F10" s="40"/>
      <c r="G10" s="421" t="e">
        <f>#REF!</f>
        <v>#REF!</v>
      </c>
      <c r="H10" s="422"/>
      <c r="I10" s="207"/>
      <c r="J10" s="207" t="e">
        <f>G10</f>
        <v>#REF!</v>
      </c>
      <c r="K10" s="207" t="e">
        <f t="shared" ref="K10:K42" si="0">J10*$K$8</f>
        <v>#REF!</v>
      </c>
      <c r="L10" s="207" t="e">
        <f t="shared" ref="L10:L29" si="1">J10+K10</f>
        <v>#REF!</v>
      </c>
      <c r="M10" s="207" t="e">
        <f t="shared" ref="M10:M29" si="2">L10+(L10*15%)</f>
        <v>#REF!</v>
      </c>
      <c r="N10" s="455"/>
    </row>
    <row r="11" spans="2:30" ht="12.75" customHeight="1" x14ac:dyDescent="0.6">
      <c r="B11" s="22" t="str">
        <f>'[5]C1.7'!B10</f>
        <v>C1.7</v>
      </c>
      <c r="C11" s="405" t="str">
        <f>'[5]C1.7'!C10</f>
        <v>LOADING AND HAULING</v>
      </c>
      <c r="D11" s="406">
        <f>'[5]C1.7'!D10</f>
        <v>0</v>
      </c>
      <c r="E11" s="407" t="e">
        <f>'[5]C1.7'!#REF!</f>
        <v>#REF!</v>
      </c>
      <c r="F11" s="40"/>
      <c r="G11" s="456" t="e">
        <f>#REF!</f>
        <v>#REF!</v>
      </c>
      <c r="H11" s="454"/>
      <c r="I11" s="207"/>
      <c r="J11" s="207" t="e">
        <f>G11</f>
        <v>#REF!</v>
      </c>
      <c r="K11" s="207" t="e">
        <f t="shared" si="0"/>
        <v>#REF!</v>
      </c>
      <c r="L11" s="207" t="e">
        <f t="shared" si="1"/>
        <v>#REF!</v>
      </c>
      <c r="M11" s="207" t="e">
        <f>L11+(L11*15%)</f>
        <v>#REF!</v>
      </c>
      <c r="N11" s="455" t="s">
        <v>4552</v>
      </c>
      <c r="U11" s="207"/>
    </row>
    <row r="12" spans="2:30" ht="12.75" hidden="1" customHeight="1" x14ac:dyDescent="0.6">
      <c r="B12" s="22" t="str">
        <f>'[5]C2.2'!B10</f>
        <v>C2.2</v>
      </c>
      <c r="C12" s="405" t="str">
        <f>'[5]C2.2'!C10</f>
        <v>DRY SERVICES</v>
      </c>
      <c r="D12" s="406">
        <f>'[5]C2.2'!D10</f>
        <v>0</v>
      </c>
      <c r="E12" s="407" t="e">
        <f>'[5]C2.2'!#REF!</f>
        <v>#REF!</v>
      </c>
      <c r="F12" s="40"/>
      <c r="G12" s="456"/>
      <c r="H12" s="454"/>
      <c r="I12" s="207">
        <f t="shared" ref="I12:I14" si="3">G12*40%</f>
        <v>0</v>
      </c>
      <c r="J12" s="207">
        <f t="shared" ref="J12:J19" si="4">G12</f>
        <v>0</v>
      </c>
      <c r="K12" s="207">
        <f t="shared" si="0"/>
        <v>0</v>
      </c>
      <c r="L12" s="207">
        <f t="shared" si="1"/>
        <v>0</v>
      </c>
      <c r="M12" s="207">
        <f t="shared" si="2"/>
        <v>0</v>
      </c>
      <c r="N12" s="455"/>
    </row>
    <row r="13" spans="2:30" ht="12.75" hidden="1" customHeight="1" x14ac:dyDescent="0.6">
      <c r="B13" s="22" t="str">
        <f>'[5]C2.3'!B10</f>
        <v>C2.3</v>
      </c>
      <c r="C13" s="405" t="str">
        <f>'[5]C2.3'!C10</f>
        <v>WET SERVICES</v>
      </c>
      <c r="D13" s="406">
        <f>'[5]C2.3'!D10</f>
        <v>0</v>
      </c>
      <c r="E13" s="407" t="e">
        <f>'[5]C2.3'!#REF!</f>
        <v>#REF!</v>
      </c>
      <c r="F13" s="40"/>
      <c r="G13" s="456"/>
      <c r="H13" s="454"/>
      <c r="I13" s="207">
        <f t="shared" si="3"/>
        <v>0</v>
      </c>
      <c r="J13" s="207">
        <f t="shared" si="4"/>
        <v>0</v>
      </c>
      <c r="K13" s="207">
        <f t="shared" si="0"/>
        <v>0</v>
      </c>
      <c r="L13" s="207">
        <f t="shared" si="1"/>
        <v>0</v>
      </c>
      <c r="M13" s="207">
        <f t="shared" si="2"/>
        <v>0</v>
      </c>
      <c r="N13" s="455"/>
    </row>
    <row r="14" spans="2:30" ht="12.75" hidden="1" customHeight="1" x14ac:dyDescent="0.6">
      <c r="B14" s="22" t="str">
        <f>'[5]C2.4'!B10</f>
        <v>C2.4</v>
      </c>
      <c r="C14" s="405" t="str">
        <f>'[5]C2.4'!C10</f>
        <v>ENERGY AND OTHER SERVICES</v>
      </c>
      <c r="D14" s="406">
        <f>'[5]C2.4'!D10</f>
        <v>0</v>
      </c>
      <c r="E14" s="407" t="e">
        <f>'[5]C2.4'!#REF!</f>
        <v>#REF!</v>
      </c>
      <c r="F14" s="40"/>
      <c r="G14" s="456"/>
      <c r="H14" s="454"/>
      <c r="I14" s="207">
        <f t="shared" si="3"/>
        <v>0</v>
      </c>
      <c r="J14" s="207">
        <f t="shared" si="4"/>
        <v>0</v>
      </c>
      <c r="K14" s="207">
        <f t="shared" si="0"/>
        <v>0</v>
      </c>
      <c r="L14" s="207">
        <f t="shared" si="1"/>
        <v>0</v>
      </c>
      <c r="M14" s="207">
        <f t="shared" si="2"/>
        <v>0</v>
      </c>
      <c r="N14" s="455"/>
    </row>
    <row r="15" spans="2:30" ht="12.75" hidden="1" customHeight="1" x14ac:dyDescent="0.6">
      <c r="B15" s="22" t="s">
        <v>1508</v>
      </c>
      <c r="C15" s="165" t="s">
        <v>1509</v>
      </c>
      <c r="E15" s="153"/>
      <c r="F15" s="40"/>
      <c r="G15" s="453">
        <f>[5]A!G22</f>
        <v>0</v>
      </c>
      <c r="H15" s="454"/>
      <c r="I15" s="207"/>
      <c r="J15" s="207">
        <f t="shared" si="4"/>
        <v>0</v>
      </c>
      <c r="K15" s="207">
        <f t="shared" si="0"/>
        <v>0</v>
      </c>
      <c r="L15" s="207">
        <f t="shared" si="1"/>
        <v>0</v>
      </c>
      <c r="M15" s="207">
        <f t="shared" si="2"/>
        <v>0</v>
      </c>
      <c r="N15" s="455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</row>
    <row r="16" spans="2:30" ht="12.75" customHeight="1" x14ac:dyDescent="0.6">
      <c r="B16" s="22" t="s">
        <v>4553</v>
      </c>
      <c r="C16" s="165" t="s">
        <v>4554</v>
      </c>
      <c r="E16" s="153"/>
      <c r="F16" s="40"/>
      <c r="G16" s="453" t="e">
        <f>#REF!</f>
        <v>#REF!</v>
      </c>
      <c r="H16" s="454"/>
      <c r="I16" s="207"/>
      <c r="J16" s="207" t="e">
        <f t="shared" si="4"/>
        <v>#REF!</v>
      </c>
      <c r="K16" s="207" t="e">
        <f t="shared" si="0"/>
        <v>#REF!</v>
      </c>
      <c r="L16" s="207" t="e">
        <f t="shared" si="1"/>
        <v>#REF!</v>
      </c>
      <c r="M16" s="207" t="e">
        <f t="shared" si="2"/>
        <v>#REF!</v>
      </c>
      <c r="N16" s="455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</row>
    <row r="17" spans="2:30" ht="12.75" customHeight="1" x14ac:dyDescent="0.6">
      <c r="B17" s="22" t="s">
        <v>4555</v>
      </c>
      <c r="C17" s="165" t="s">
        <v>4556</v>
      </c>
      <c r="E17" s="153"/>
      <c r="F17" s="40"/>
      <c r="G17" s="453" t="e">
        <f>#REF!</f>
        <v>#REF!</v>
      </c>
      <c r="H17" s="454"/>
      <c r="I17" s="207"/>
      <c r="J17" s="207" t="e">
        <f t="shared" si="4"/>
        <v>#REF!</v>
      </c>
      <c r="K17" s="207" t="e">
        <f t="shared" si="0"/>
        <v>#REF!</v>
      </c>
      <c r="L17" s="207" t="e">
        <f t="shared" si="1"/>
        <v>#REF!</v>
      </c>
      <c r="M17" s="207" t="e">
        <f t="shared" si="2"/>
        <v>#REF!</v>
      </c>
      <c r="N17" s="455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</row>
    <row r="18" spans="2:30" ht="12.75" customHeight="1" x14ac:dyDescent="0.6">
      <c r="B18" s="22" t="s">
        <v>4557</v>
      </c>
      <c r="C18" s="165" t="s">
        <v>4558</v>
      </c>
      <c r="E18" s="153"/>
      <c r="F18" s="40"/>
      <c r="G18" s="453" t="e">
        <f>#REF!</f>
        <v>#REF!</v>
      </c>
      <c r="H18" s="454"/>
      <c r="I18" s="207"/>
      <c r="J18" s="207" t="e">
        <f t="shared" si="4"/>
        <v>#REF!</v>
      </c>
      <c r="K18" s="207" t="e">
        <f t="shared" si="0"/>
        <v>#REF!</v>
      </c>
      <c r="L18" s="207" t="e">
        <f t="shared" si="1"/>
        <v>#REF!</v>
      </c>
      <c r="M18" s="207" t="e">
        <f t="shared" si="2"/>
        <v>#REF!</v>
      </c>
      <c r="N18" s="455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</row>
    <row r="19" spans="2:30" ht="12.75" customHeight="1" x14ac:dyDescent="0.6">
      <c r="B19" s="22" t="s">
        <v>4559</v>
      </c>
      <c r="C19" s="165" t="s">
        <v>4560</v>
      </c>
      <c r="E19" s="153"/>
      <c r="F19" s="40"/>
      <c r="G19" s="453" t="e">
        <f>#REF!</f>
        <v>#REF!</v>
      </c>
      <c r="H19" s="454"/>
      <c r="I19" s="207"/>
      <c r="J19" s="207" t="e">
        <f t="shared" si="4"/>
        <v>#REF!</v>
      </c>
      <c r="K19" s="207" t="e">
        <f t="shared" si="0"/>
        <v>#REF!</v>
      </c>
      <c r="L19" s="207" t="e">
        <f t="shared" si="1"/>
        <v>#REF!</v>
      </c>
      <c r="M19" s="207" t="e">
        <f t="shared" si="2"/>
        <v>#REF!</v>
      </c>
      <c r="N19" s="455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</row>
    <row r="20" spans="2:30" ht="12.75" customHeight="1" x14ac:dyDescent="0.6">
      <c r="B20" s="22" t="s">
        <v>4561</v>
      </c>
      <c r="C20" s="165" t="s">
        <v>4562</v>
      </c>
      <c r="E20" s="153"/>
      <c r="F20" s="40"/>
      <c r="G20" s="453" t="e">
        <f>#REF!</f>
        <v>#REF!</v>
      </c>
      <c r="H20" s="454"/>
      <c r="I20" s="207"/>
      <c r="J20" s="207" t="e">
        <f>G20</f>
        <v>#REF!</v>
      </c>
      <c r="K20" s="207" t="e">
        <f t="shared" si="0"/>
        <v>#REF!</v>
      </c>
      <c r="L20" s="207" t="e">
        <f t="shared" si="1"/>
        <v>#REF!</v>
      </c>
      <c r="M20" s="207" t="e">
        <f>L20+(L20*15%)</f>
        <v>#REF!</v>
      </c>
      <c r="N20" s="455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</row>
    <row r="21" spans="2:30" ht="12.75" customHeight="1" x14ac:dyDescent="0.6">
      <c r="B21" s="22" t="s">
        <v>4563</v>
      </c>
      <c r="C21" s="165" t="s">
        <v>4564</v>
      </c>
      <c r="E21" s="153"/>
      <c r="F21" s="40"/>
      <c r="G21" s="453" t="e">
        <f>#REF!</f>
        <v>#REF!</v>
      </c>
      <c r="H21" s="454"/>
      <c r="I21" s="207"/>
      <c r="J21" s="207" t="e">
        <f>G21</f>
        <v>#REF!</v>
      </c>
      <c r="K21" s="207" t="e">
        <f t="shared" si="0"/>
        <v>#REF!</v>
      </c>
      <c r="L21" s="207" t="e">
        <f t="shared" si="1"/>
        <v>#REF!</v>
      </c>
      <c r="M21" s="207" t="e">
        <f t="shared" si="2"/>
        <v>#REF!</v>
      </c>
      <c r="N21" s="455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</row>
    <row r="22" spans="2:30" ht="12.75" customHeight="1" x14ac:dyDescent="0.6">
      <c r="B22" s="22" t="s">
        <v>4565</v>
      </c>
      <c r="C22" s="165" t="str">
        <f>'[5]C6.2'!C10</f>
        <v>SEGMENTAL BLOCK PAVING LAYERS</v>
      </c>
      <c r="E22" s="153"/>
      <c r="F22" s="40"/>
      <c r="G22" s="453" t="e">
        <f>#REF!</f>
        <v>#REF!</v>
      </c>
      <c r="H22" s="454"/>
      <c r="I22" s="207" t="e">
        <f>G22*40%</f>
        <v>#REF!</v>
      </c>
      <c r="J22" s="207" t="e">
        <f t="shared" ref="J22:J28" si="5">G22*60%</f>
        <v>#REF!</v>
      </c>
      <c r="K22" s="207" t="e">
        <f t="shared" si="0"/>
        <v>#REF!</v>
      </c>
      <c r="L22" s="207" t="e">
        <f t="shared" si="1"/>
        <v>#REF!</v>
      </c>
      <c r="M22" s="207" t="e">
        <f t="shared" si="2"/>
        <v>#REF!</v>
      </c>
      <c r="N22" s="455" t="s">
        <v>4566</v>
      </c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</row>
    <row r="23" spans="2:30" ht="12.2" customHeight="1" x14ac:dyDescent="0.6">
      <c r="B23" s="22" t="str">
        <f>'[5]C11.1'!B10</f>
        <v>C11.1</v>
      </c>
      <c r="C23" s="165" t="str">
        <f>'[5]C11.1'!C10</f>
        <v>PITCHING, STONEWORK, CAST IN SITU CONCRETE FOR PROTECTION AGAINST EROSION</v>
      </c>
      <c r="E23" s="153"/>
      <c r="F23" s="40"/>
      <c r="G23" s="457" t="e">
        <f>#REF!</f>
        <v>#REF!</v>
      </c>
      <c r="H23" s="422"/>
      <c r="I23" s="207" t="e">
        <f t="shared" ref="I23:I28" si="6">G23*40%</f>
        <v>#REF!</v>
      </c>
      <c r="J23" s="207" t="e">
        <f t="shared" si="5"/>
        <v>#REF!</v>
      </c>
      <c r="K23" s="207" t="e">
        <f t="shared" si="0"/>
        <v>#REF!</v>
      </c>
      <c r="L23" s="207" t="e">
        <f t="shared" si="1"/>
        <v>#REF!</v>
      </c>
      <c r="M23" s="207" t="e">
        <f t="shared" si="2"/>
        <v>#REF!</v>
      </c>
      <c r="N23" s="455"/>
      <c r="R23" s="458"/>
    </row>
    <row r="24" spans="2:30" x14ac:dyDescent="0.6">
      <c r="B24" s="22" t="str">
        <f>'[5]C11.2'!B10</f>
        <v>C11.2</v>
      </c>
      <c r="C24" s="405" t="str">
        <f>'[5]C11.2'!C10</f>
        <v>NON-STRUCTURAL GABIONS</v>
      </c>
      <c r="D24" s="406">
        <f>'[5]C11.2'!D13</f>
        <v>0</v>
      </c>
      <c r="E24" s="407" t="e">
        <f>'[5]C11.2'!#REF!</f>
        <v>#REF!</v>
      </c>
      <c r="F24" s="40"/>
      <c r="G24" s="421" t="e">
        <f>#REF!</f>
        <v>#REF!</v>
      </c>
      <c r="H24" s="422"/>
      <c r="I24" s="207" t="e">
        <f t="shared" si="6"/>
        <v>#REF!</v>
      </c>
      <c r="J24" s="207" t="e">
        <f t="shared" si="5"/>
        <v>#REF!</v>
      </c>
      <c r="K24" s="207" t="e">
        <f t="shared" si="0"/>
        <v>#REF!</v>
      </c>
      <c r="L24" s="207" t="e">
        <f t="shared" si="1"/>
        <v>#REF!</v>
      </c>
      <c r="M24" s="207" t="e">
        <f>L24+(L24*15%)</f>
        <v>#REF!</v>
      </c>
      <c r="N24" s="455"/>
      <c r="R24" s="459"/>
    </row>
    <row r="25" spans="2:30" ht="12.75" hidden="1" customHeight="1" x14ac:dyDescent="0.6">
      <c r="B25" s="22" t="str">
        <f>'[5]C11.3'!B10</f>
        <v>C11.3</v>
      </c>
      <c r="C25" s="405" t="str">
        <f>'[5]C11.3'!C10</f>
        <v>GUIDE BLOCKS AND KILOMETRE MARKERS</v>
      </c>
      <c r="D25" s="406">
        <f>'[5]C11.3'!D13</f>
        <v>0</v>
      </c>
      <c r="E25" s="407" t="e">
        <f>'[5]C11.3'!#REF!</f>
        <v>#REF!</v>
      </c>
      <c r="F25" s="40"/>
      <c r="G25" s="421"/>
      <c r="H25" s="422"/>
      <c r="I25" s="207">
        <f t="shared" si="6"/>
        <v>0</v>
      </c>
      <c r="J25" s="207">
        <f t="shared" si="5"/>
        <v>0</v>
      </c>
      <c r="K25" s="207">
        <f t="shared" si="0"/>
        <v>0</v>
      </c>
      <c r="L25" s="207">
        <f t="shared" si="1"/>
        <v>0</v>
      </c>
      <c r="M25" s="207">
        <f t="shared" si="2"/>
        <v>0</v>
      </c>
      <c r="N25" s="455"/>
    </row>
    <row r="26" spans="2:30" ht="12.75" hidden="1" customHeight="1" x14ac:dyDescent="0.6">
      <c r="B26" s="22" t="str">
        <f>'[5]C11.5'!B10</f>
        <v>C11.5</v>
      </c>
      <c r="C26" s="405" t="str">
        <f>'[5]C11.5'!C10</f>
        <v>FENCING</v>
      </c>
      <c r="D26" s="406">
        <f>'[5]C11.5'!D13</f>
        <v>0</v>
      </c>
      <c r="E26" s="407" t="e">
        <f>'[5]C11.5'!#REF!</f>
        <v>#REF!</v>
      </c>
      <c r="F26" s="40"/>
      <c r="G26" s="421"/>
      <c r="H26" s="422"/>
      <c r="I26" s="207">
        <f t="shared" si="6"/>
        <v>0</v>
      </c>
      <c r="J26" s="207">
        <f t="shared" si="5"/>
        <v>0</v>
      </c>
      <c r="K26" s="207">
        <f t="shared" si="0"/>
        <v>0</v>
      </c>
      <c r="L26" s="207">
        <f t="shared" si="1"/>
        <v>0</v>
      </c>
      <c r="M26" s="207">
        <f t="shared" si="2"/>
        <v>0</v>
      </c>
      <c r="N26" s="455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</row>
    <row r="27" spans="2:30" x14ac:dyDescent="0.6">
      <c r="B27" s="22" t="str">
        <f>'[5]C11.6'!B10</f>
        <v>C11.6</v>
      </c>
      <c r="C27" s="405" t="str">
        <f>'[5]C11.6'!C10</f>
        <v>ROAD SIGNS</v>
      </c>
      <c r="D27" s="406">
        <f>'[5]C11.6'!D11</f>
        <v>0</v>
      </c>
      <c r="E27" s="407" t="e">
        <f>'[5]C11.6'!#REF!</f>
        <v>#REF!</v>
      </c>
      <c r="F27" s="40"/>
      <c r="G27" s="421" t="e">
        <f>#REF!</f>
        <v>#REF!</v>
      </c>
      <c r="H27" s="422"/>
      <c r="I27" s="207" t="e">
        <f t="shared" si="6"/>
        <v>#REF!</v>
      </c>
      <c r="J27" s="207" t="e">
        <f t="shared" si="5"/>
        <v>#REF!</v>
      </c>
      <c r="K27" s="207" t="e">
        <f t="shared" si="0"/>
        <v>#REF!</v>
      </c>
      <c r="L27" s="207" t="e">
        <f t="shared" si="1"/>
        <v>#REF!</v>
      </c>
      <c r="M27" s="207" t="e">
        <f t="shared" si="2"/>
        <v>#REF!</v>
      </c>
      <c r="N27" s="455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</row>
    <row r="28" spans="2:30" ht="11.15" customHeight="1" x14ac:dyDescent="0.6">
      <c r="B28" s="22" t="str">
        <f>'[5]C11.8'!B10</f>
        <v>C11.8</v>
      </c>
      <c r="C28" s="405" t="str">
        <f>'[5]C11.8'!C10</f>
        <v>LANDSCAPING AND PLANTING PLANTS</v>
      </c>
      <c r="D28" s="406">
        <f>'[5]C11.8'!D11</f>
        <v>0</v>
      </c>
      <c r="E28" s="407" t="e">
        <f>'[5]C11.8'!#REF!</f>
        <v>#REF!</v>
      </c>
      <c r="F28" s="40"/>
      <c r="G28" s="460" t="e">
        <f>#REF!</f>
        <v>#REF!</v>
      </c>
      <c r="H28" s="461"/>
      <c r="I28" s="207" t="e">
        <f t="shared" si="6"/>
        <v>#REF!</v>
      </c>
      <c r="J28" s="207" t="e">
        <f t="shared" si="5"/>
        <v>#REF!</v>
      </c>
      <c r="K28" s="207" t="e">
        <f t="shared" si="0"/>
        <v>#REF!</v>
      </c>
      <c r="L28" s="207" t="e">
        <f t="shared" si="1"/>
        <v>#REF!</v>
      </c>
      <c r="M28" s="207" t="e">
        <f t="shared" si="2"/>
        <v>#REF!</v>
      </c>
      <c r="N28" s="455"/>
      <c r="R28" s="207"/>
    </row>
    <row r="29" spans="2:30" x14ac:dyDescent="0.6">
      <c r="B29" s="22" t="str">
        <f>'[5]C11.9'!B10</f>
        <v>C11.9</v>
      </c>
      <c r="C29" s="406" t="str">
        <f>'[5]C11.9'!C10</f>
        <v>FINISHING THE ROAD AND ROAD RESERVE AND TREATING OLD ROADS</v>
      </c>
      <c r="D29" s="406">
        <f>'[5]C11.9'!D11</f>
        <v>0</v>
      </c>
      <c r="E29" s="406" t="e">
        <f>'[5]C11.9'!#REF!</f>
        <v>#REF!</v>
      </c>
      <c r="F29" s="40"/>
      <c r="G29" s="460" t="e">
        <f>#REF!</f>
        <v>#REF!</v>
      </c>
      <c r="H29" s="461"/>
      <c r="I29" s="207"/>
      <c r="J29" s="207" t="e">
        <f>G29</f>
        <v>#REF!</v>
      </c>
      <c r="K29" s="207" t="e">
        <f t="shared" si="0"/>
        <v>#REF!</v>
      </c>
      <c r="L29" s="207" t="e">
        <f t="shared" si="1"/>
        <v>#REF!</v>
      </c>
      <c r="M29" s="207" t="e">
        <f t="shared" si="2"/>
        <v>#REF!</v>
      </c>
      <c r="N29" s="455"/>
      <c r="R29" s="207"/>
    </row>
    <row r="30" spans="2:30" ht="12.75" hidden="1" customHeight="1" x14ac:dyDescent="0.6">
      <c r="B30" s="21" t="str">
        <f>'[5]C12.1'!B10</f>
        <v>C12.1</v>
      </c>
      <c r="C30" s="406" t="str">
        <f>'[5]C12.1'!C10</f>
        <v>PILING</v>
      </c>
      <c r="D30" s="406">
        <f>'[5]C12.1'!D11</f>
        <v>0</v>
      </c>
      <c r="E30" s="406" t="e">
        <f>'[5]C12.1'!#REF!</f>
        <v>#REF!</v>
      </c>
      <c r="F30" s="40"/>
      <c r="G30" s="462"/>
      <c r="H30" s="463"/>
      <c r="I30" s="207"/>
      <c r="J30" s="207"/>
      <c r="K30" s="207">
        <f t="shared" si="0"/>
        <v>0</v>
      </c>
      <c r="L30" s="207"/>
      <c r="M30" s="207"/>
      <c r="N30" s="207"/>
    </row>
    <row r="31" spans="2:30" hidden="1" x14ac:dyDescent="0.6">
      <c r="B31" s="22" t="str">
        <f>'[5]C12.2'!B10</f>
        <v>C12.2</v>
      </c>
      <c r="C31" s="406" t="str">
        <f>'[5]C12.2'!C10</f>
        <v>GROUND ANCHORS</v>
      </c>
      <c r="D31" s="406">
        <f>'[5]C12.2'!D9</f>
        <v>0</v>
      </c>
      <c r="E31" s="406" t="e">
        <f>'[5]C12.2'!#REF!</f>
        <v>#REF!</v>
      </c>
      <c r="F31" s="40"/>
      <c r="G31" s="462"/>
      <c r="H31" s="463"/>
      <c r="I31" s="207"/>
      <c r="J31" s="207"/>
      <c r="K31" s="207">
        <f t="shared" si="0"/>
        <v>0</v>
      </c>
      <c r="L31" s="207"/>
      <c r="M31" s="207"/>
      <c r="N31" s="207"/>
    </row>
    <row r="32" spans="2:30" hidden="1" x14ac:dyDescent="0.6">
      <c r="B32" s="21" t="str">
        <f>'[5]C12.3'!B10</f>
        <v>C12.3</v>
      </c>
      <c r="C32" s="406" t="str">
        <f>'[5]C12.3'!C10</f>
        <v>GROUND IMPROVEMENT</v>
      </c>
      <c r="D32" s="406">
        <f>'[5]C12.3'!D9</f>
        <v>0</v>
      </c>
      <c r="E32" s="406" t="e">
        <f>'[5]C12.3'!#REF!</f>
        <v>#REF!</v>
      </c>
      <c r="F32" s="40"/>
      <c r="G32" s="462"/>
      <c r="H32" s="463"/>
      <c r="I32" s="207"/>
      <c r="J32" s="207"/>
      <c r="K32" s="207">
        <f t="shared" si="0"/>
        <v>0</v>
      </c>
      <c r="L32" s="207"/>
      <c r="M32" s="207"/>
      <c r="N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</row>
    <row r="33" spans="2:30" hidden="1" x14ac:dyDescent="0.6">
      <c r="B33" s="22" t="str">
        <f>'[5]C12.4'!B10</f>
        <v>C12.4</v>
      </c>
      <c r="C33" s="406" t="str">
        <f>'[5]C12.4'!C10</f>
        <v>LATERAL SUPPORT</v>
      </c>
      <c r="D33" s="406" t="e">
        <f>'[5]C12.4'!#REF!</f>
        <v>#REF!</v>
      </c>
      <c r="E33" s="406" t="e">
        <f>'[5]C12.4'!#REF!</f>
        <v>#REF!</v>
      </c>
      <c r="F33" s="40"/>
      <c r="G33" s="462"/>
      <c r="H33" s="463"/>
      <c r="I33" s="207"/>
      <c r="J33" s="207"/>
      <c r="K33" s="207">
        <f t="shared" si="0"/>
        <v>0</v>
      </c>
      <c r="L33" s="207"/>
      <c r="M33" s="207"/>
      <c r="N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</row>
    <row r="34" spans="2:30" hidden="1" x14ac:dyDescent="0.6">
      <c r="B34" s="22" t="str">
        <f>'[5]C12.5'!B10</f>
        <v xml:space="preserve">C12.5 </v>
      </c>
      <c r="C34" s="406" t="str">
        <f>'[5]C12.5'!C10</f>
        <v>SHOTCRETE</v>
      </c>
      <c r="D34" s="406">
        <f>'[5]C12.5'!D11</f>
        <v>0</v>
      </c>
      <c r="E34" s="406" t="e">
        <f>'[5]C12.5'!#REF!</f>
        <v>#REF!</v>
      </c>
      <c r="F34" s="40"/>
      <c r="G34" s="462"/>
      <c r="H34" s="463"/>
      <c r="I34" s="207"/>
      <c r="J34" s="207"/>
      <c r="K34" s="207">
        <f t="shared" si="0"/>
        <v>0</v>
      </c>
      <c r="L34" s="207"/>
      <c r="M34" s="207"/>
      <c r="N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</row>
    <row r="35" spans="2:30" hidden="1" x14ac:dyDescent="0.6">
      <c r="B35" s="22" t="str">
        <f>'[5]C12.6'!B10</f>
        <v>C12.6</v>
      </c>
      <c r="C35" s="406" t="str">
        <f>'[5]C12.6'!C10</f>
        <v>MECHANICALLY STABILISED FILL AND GABIONS</v>
      </c>
      <c r="D35" s="406">
        <f>'[5]C12.6'!D11</f>
        <v>0</v>
      </c>
      <c r="E35" s="406" t="e">
        <f>'[5]C12.6'!#REF!</f>
        <v>#REF!</v>
      </c>
      <c r="F35" s="40"/>
      <c r="G35" s="462"/>
      <c r="H35" s="463"/>
      <c r="I35" s="207"/>
      <c r="J35" s="207"/>
      <c r="K35" s="207">
        <f t="shared" si="0"/>
        <v>0</v>
      </c>
      <c r="L35" s="207"/>
      <c r="M35" s="207"/>
      <c r="N35" s="207"/>
    </row>
    <row r="36" spans="2:30" hidden="1" x14ac:dyDescent="0.6">
      <c r="B36" s="22" t="str">
        <f>'[5]C12.7'!B10</f>
        <v>C12.7</v>
      </c>
      <c r="C36" s="406" t="str">
        <f>'[5]C12.7'!C10</f>
        <v>TRENCHLESS METHODS</v>
      </c>
      <c r="D36" s="406">
        <f>'[5]C12.7'!D11</f>
        <v>0</v>
      </c>
      <c r="E36" s="406" t="e">
        <f>'[5]C12.7'!#REF!</f>
        <v>#REF!</v>
      </c>
      <c r="F36" s="40"/>
      <c r="G36" s="462"/>
      <c r="H36" s="463"/>
      <c r="I36" s="207"/>
      <c r="J36" s="207"/>
      <c r="K36" s="207">
        <f t="shared" si="0"/>
        <v>0</v>
      </c>
      <c r="L36" s="207"/>
      <c r="M36" s="207"/>
      <c r="N36" s="207"/>
    </row>
    <row r="37" spans="2:30" hidden="1" x14ac:dyDescent="0.6">
      <c r="B37" s="22" t="str">
        <f>'[5]C12.10'!B10</f>
        <v>C12.10</v>
      </c>
      <c r="C37" s="406" t="str">
        <f>'[5]C12.10'!C10</f>
        <v>HARD EXCAVATION BY BLASTING</v>
      </c>
      <c r="D37" s="406">
        <f>'[5]C12.10'!D11</f>
        <v>0</v>
      </c>
      <c r="E37" s="406" t="e">
        <f>'[5]C12.10'!#REF!</f>
        <v>#REF!</v>
      </c>
      <c r="F37" s="40"/>
      <c r="G37" s="462"/>
      <c r="H37" s="463"/>
      <c r="I37" s="207"/>
      <c r="J37" s="207"/>
      <c r="K37" s="207">
        <f t="shared" si="0"/>
        <v>0</v>
      </c>
      <c r="L37" s="207"/>
      <c r="M37" s="207"/>
      <c r="N37" s="207"/>
    </row>
    <row r="38" spans="2:30" ht="4.5" hidden="1" customHeight="1" x14ac:dyDescent="0.6">
      <c r="B38" s="22" t="str">
        <f>'[5]C12.12'!B10</f>
        <v>C12.12</v>
      </c>
      <c r="C38" s="406" t="str">
        <f>'[5]C12.12'!C10</f>
        <v>CONSTRUCTION DEWATERING</v>
      </c>
      <c r="D38" s="406">
        <f>'[5]C12.12'!D9</f>
        <v>0</v>
      </c>
      <c r="E38" s="406" t="e">
        <f>'[5]C12.12'!#REF!</f>
        <v>#REF!</v>
      </c>
      <c r="F38" s="40"/>
      <c r="G38" s="462"/>
      <c r="H38" s="463"/>
      <c r="I38" s="207"/>
      <c r="J38" s="207"/>
      <c r="K38" s="207">
        <f t="shared" si="0"/>
        <v>0</v>
      </c>
      <c r="L38" s="207"/>
      <c r="M38" s="207"/>
      <c r="N38" s="207"/>
    </row>
    <row r="39" spans="2:30" ht="12.2" hidden="1" customHeight="1" x14ac:dyDescent="0.6">
      <c r="B39" s="22" t="s">
        <v>3710</v>
      </c>
      <c r="C39" s="406"/>
      <c r="D39" s="406"/>
      <c r="E39" s="406"/>
      <c r="F39" s="40"/>
      <c r="G39" s="460"/>
      <c r="H39" s="461"/>
      <c r="I39" s="207"/>
      <c r="J39" s="207"/>
      <c r="K39" s="207">
        <f t="shared" si="0"/>
        <v>0</v>
      </c>
      <c r="L39" s="207"/>
      <c r="M39" s="207"/>
      <c r="N39" s="455"/>
    </row>
    <row r="40" spans="2:30" hidden="1" x14ac:dyDescent="0.6">
      <c r="B40" s="22" t="s">
        <v>3755</v>
      </c>
      <c r="E40" s="55"/>
      <c r="F40" s="40"/>
      <c r="G40" s="460"/>
      <c r="H40" s="461"/>
      <c r="I40" s="207"/>
      <c r="J40" s="207"/>
      <c r="K40" s="207">
        <f t="shared" si="0"/>
        <v>0</v>
      </c>
      <c r="L40" s="207"/>
      <c r="M40" s="207"/>
      <c r="N40" s="455"/>
    </row>
    <row r="41" spans="2:30" hidden="1" x14ac:dyDescent="0.6">
      <c r="B41" s="22" t="s">
        <v>3950</v>
      </c>
      <c r="C41" s="406"/>
      <c r="D41" s="406"/>
      <c r="E41" s="406"/>
      <c r="F41" s="40"/>
      <c r="G41" s="460"/>
      <c r="H41" s="461"/>
      <c r="I41" s="207"/>
      <c r="J41" s="207"/>
      <c r="K41" s="207">
        <f t="shared" si="0"/>
        <v>0</v>
      </c>
      <c r="L41" s="207"/>
      <c r="M41" s="207"/>
      <c r="N41" s="455"/>
    </row>
    <row r="42" spans="2:30" hidden="1" x14ac:dyDescent="0.6">
      <c r="B42" s="86" t="s">
        <v>4398</v>
      </c>
      <c r="C42" s="426"/>
      <c r="D42" s="426"/>
      <c r="E42" s="426"/>
      <c r="F42" s="160"/>
      <c r="G42" s="465"/>
      <c r="H42" s="466"/>
      <c r="I42" s="207"/>
      <c r="J42" s="207"/>
      <c r="K42" s="207">
        <f t="shared" si="0"/>
        <v>0</v>
      </c>
      <c r="L42" s="207"/>
      <c r="M42" s="207"/>
      <c r="N42" s="455"/>
    </row>
    <row r="43" spans="2:30" s="28" customFormat="1" ht="19.5" customHeight="1" x14ac:dyDescent="0.6">
      <c r="B43" s="419" t="s">
        <v>4466</v>
      </c>
      <c r="C43" s="420"/>
      <c r="D43" s="420"/>
      <c r="E43" s="420"/>
      <c r="F43" s="420"/>
      <c r="G43" s="423" t="e">
        <f>SUM(G9:H42)</f>
        <v>#REF!</v>
      </c>
      <c r="H43" s="424"/>
      <c r="I43" s="209" t="e">
        <f>SUM(I22:I42)</f>
        <v>#REF!</v>
      </c>
      <c r="J43" s="209"/>
      <c r="K43" s="209"/>
      <c r="L43" s="209" t="e">
        <f>SUM(L9:L42)</f>
        <v>#REF!</v>
      </c>
      <c r="M43" s="209" t="e">
        <f>SUM(M9:M42)</f>
        <v>#REF!</v>
      </c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</row>
    <row r="44" spans="2:30" x14ac:dyDescent="0.6">
      <c r="B44" s="310"/>
      <c r="C44" s="155"/>
      <c r="D44" s="317"/>
      <c r="E44" s="317"/>
      <c r="F44" s="464"/>
      <c r="G44" s="464"/>
      <c r="H44" s="464"/>
      <c r="I44" s="318"/>
      <c r="J44" s="207"/>
      <c r="K44" s="207"/>
      <c r="L44" s="318"/>
      <c r="M44" s="207"/>
      <c r="O44" s="228"/>
      <c r="R44" s="319"/>
      <c r="S44" s="319"/>
      <c r="T44" s="319"/>
      <c r="U44" s="319"/>
      <c r="V44" s="319"/>
      <c r="W44" s="319"/>
      <c r="X44" s="319"/>
      <c r="Y44" s="319"/>
      <c r="Z44" s="319"/>
      <c r="AA44" s="319"/>
      <c r="AB44" s="319"/>
      <c r="AC44" s="207"/>
      <c r="AD44" s="207"/>
    </row>
    <row r="45" spans="2:30" s="1" customFormat="1" ht="18" customHeight="1" x14ac:dyDescent="0.6">
      <c r="B45" s="101"/>
      <c r="C45" s="55"/>
      <c r="D45" s="4"/>
      <c r="E45" s="4"/>
      <c r="F45" s="4"/>
      <c r="H45" s="5"/>
      <c r="I45" s="318"/>
      <c r="J45" s="54"/>
      <c r="K45" s="54"/>
      <c r="L45" s="318"/>
      <c r="M45" s="54"/>
      <c r="N45" s="209" t="e">
        <f>I43+L43</f>
        <v>#REF!</v>
      </c>
      <c r="O45" s="54"/>
      <c r="P45" s="28"/>
    </row>
    <row r="46" spans="2:30" s="1" customFormat="1" ht="16.5" customHeight="1" x14ac:dyDescent="0.6">
      <c r="B46" s="3"/>
      <c r="C46" s="55"/>
      <c r="D46" s="4"/>
      <c r="E46" s="4"/>
      <c r="F46" s="4"/>
      <c r="H46" s="5"/>
      <c r="I46" s="320" t="e">
        <f>ROUNDUP(I43,-6)</f>
        <v>#REF!</v>
      </c>
      <c r="J46" s="54"/>
      <c r="K46" s="54"/>
      <c r="L46" s="54"/>
      <c r="M46" s="320" t="e">
        <f>ROUNDUP(M43,-6)</f>
        <v>#REF!</v>
      </c>
      <c r="N46" s="320" t="e">
        <f>ROUNDUP(I43+L43,-6)</f>
        <v>#REF!</v>
      </c>
      <c r="O46" s="207">
        <f>Summary!G15</f>
        <v>9552500</v>
      </c>
      <c r="P46" s="54"/>
    </row>
    <row r="47" spans="2:30" s="1" customFormat="1" ht="21" customHeight="1" x14ac:dyDescent="0.6">
      <c r="B47" s="57"/>
      <c r="C47" s="55"/>
      <c r="D47" s="55"/>
      <c r="E47" s="321"/>
      <c r="F47" s="54"/>
      <c r="G47" s="54"/>
      <c r="H47" s="151"/>
      <c r="I47" s="54"/>
      <c r="J47" s="54"/>
      <c r="K47" s="54"/>
      <c r="L47" s="54"/>
      <c r="M47" s="54"/>
      <c r="N47" s="342" t="e">
        <f>N46/O46</f>
        <v>#REF!</v>
      </c>
      <c r="O47" s="54"/>
    </row>
    <row r="48" spans="2:30" ht="21" customHeight="1" x14ac:dyDescent="0.6">
      <c r="E48" s="321"/>
      <c r="O48" s="228"/>
    </row>
    <row r="49" spans="2:16" ht="21" customHeight="1" x14ac:dyDescent="0.6">
      <c r="N49" s="342"/>
    </row>
    <row r="50" spans="2:16" ht="25.5" customHeight="1" x14ac:dyDescent="0.6">
      <c r="N50" s="320"/>
      <c r="O50" s="207"/>
    </row>
    <row r="52" spans="2:16" s="28" customFormat="1" ht="19.5" customHeight="1" x14ac:dyDescent="0.6">
      <c r="B52" s="57"/>
      <c r="C52" s="55"/>
      <c r="D52" s="55"/>
      <c r="E52" s="150"/>
      <c r="F52" s="54"/>
      <c r="G52" s="54"/>
      <c r="H52" s="151"/>
      <c r="I52" s="54"/>
      <c r="J52" s="54"/>
      <c r="K52" s="54"/>
      <c r="L52" s="54"/>
      <c r="M52" s="54"/>
      <c r="N52" s="54"/>
      <c r="O52" s="54"/>
      <c r="P52" s="54"/>
    </row>
    <row r="53" spans="2:16" hidden="1" x14ac:dyDescent="0.6"/>
    <row r="54" spans="2:16" hidden="1" x14ac:dyDescent="0.6"/>
    <row r="55" spans="2:16" hidden="1" x14ac:dyDescent="0.6">
      <c r="J55" s="207" t="e">
        <f>#REF!</f>
        <v>#REF!</v>
      </c>
      <c r="K55" s="207" t="e">
        <f>J55*$K$8</f>
        <v>#REF!</v>
      </c>
      <c r="L55" s="207" t="e">
        <f>J55+K55</f>
        <v>#REF!</v>
      </c>
      <c r="M55" s="207"/>
      <c r="N55" s="54" t="s">
        <v>4567</v>
      </c>
    </row>
    <row r="56" spans="2:16" hidden="1" x14ac:dyDescent="0.6"/>
    <row r="57" spans="2:16" hidden="1" x14ac:dyDescent="0.6"/>
    <row r="58" spans="2:16" hidden="1" x14ac:dyDescent="0.6">
      <c r="I58" s="207" t="e">
        <f>#REF!*40%</f>
        <v>#REF!</v>
      </c>
      <c r="J58" s="207" t="e">
        <f>#REF!*60%</f>
        <v>#REF!</v>
      </c>
      <c r="K58" s="207" t="e">
        <f>J58*$K$8</f>
        <v>#REF!</v>
      </c>
      <c r="L58" s="207" t="e">
        <f>J58+K58</f>
        <v>#REF!</v>
      </c>
      <c r="M58" s="207"/>
      <c r="N58" s="54" t="s">
        <v>4568</v>
      </c>
    </row>
    <row r="59" spans="2:16" hidden="1" x14ac:dyDescent="0.6"/>
    <row r="60" spans="2:16" hidden="1" x14ac:dyDescent="0.6">
      <c r="I60" s="207" t="e">
        <f>#REF!*40%</f>
        <v>#REF!</v>
      </c>
      <c r="J60" s="207" t="e">
        <f>#REF!*60%</f>
        <v>#REF!</v>
      </c>
      <c r="K60" s="207" t="e">
        <f>J60*$K$8</f>
        <v>#REF!</v>
      </c>
      <c r="L60" s="207" t="e">
        <f>J60+K60</f>
        <v>#REF!</v>
      </c>
      <c r="M60" s="207"/>
      <c r="N60" s="54" t="s">
        <v>4569</v>
      </c>
    </row>
    <row r="61" spans="2:16" ht="12.75" hidden="1" customHeight="1" x14ac:dyDescent="0.6"/>
    <row r="62" spans="2:16" hidden="1" x14ac:dyDescent="0.6">
      <c r="I62" s="207" t="e">
        <f>#REF!*40%</f>
        <v>#REF!</v>
      </c>
      <c r="J62" s="207" t="e">
        <f>#REF!*60%</f>
        <v>#REF!</v>
      </c>
      <c r="K62" s="207" t="e">
        <f>J62*$K$8</f>
        <v>#REF!</v>
      </c>
      <c r="L62" s="207" t="e">
        <f>J62+K62</f>
        <v>#REF!</v>
      </c>
      <c r="M62" s="207"/>
      <c r="N62" s="54" t="s">
        <v>4569</v>
      </c>
    </row>
    <row r="63" spans="2:16" hidden="1" x14ac:dyDescent="0.6">
      <c r="I63" s="207" t="e">
        <f>#REF!*40%</f>
        <v>#REF!</v>
      </c>
      <c r="J63" s="207" t="e">
        <f>#REF!*60%</f>
        <v>#REF!</v>
      </c>
      <c r="K63" s="207" t="e">
        <f>J63*$K$8</f>
        <v>#REF!</v>
      </c>
      <c r="L63" s="207" t="e">
        <f>J63+K63</f>
        <v>#REF!</v>
      </c>
      <c r="M63" s="207"/>
      <c r="N63" s="54" t="s">
        <v>4568</v>
      </c>
    </row>
    <row r="64" spans="2:16" hidden="1" x14ac:dyDescent="0.6"/>
    <row r="65" spans="9:16" hidden="1" x14ac:dyDescent="0.6"/>
    <row r="66" spans="9:16" hidden="1" x14ac:dyDescent="0.6"/>
    <row r="67" spans="9:16" hidden="1" x14ac:dyDescent="0.6"/>
    <row r="68" spans="9:16" hidden="1" x14ac:dyDescent="0.6"/>
    <row r="69" spans="9:16" hidden="1" x14ac:dyDescent="0.6"/>
    <row r="70" spans="9:16" hidden="1" x14ac:dyDescent="0.6"/>
    <row r="71" spans="9:16" hidden="1" x14ac:dyDescent="0.6"/>
    <row r="72" spans="9:16" hidden="1" x14ac:dyDescent="0.6"/>
    <row r="73" spans="9:16" hidden="1" x14ac:dyDescent="0.6"/>
    <row r="74" spans="9:16" hidden="1" x14ac:dyDescent="0.6"/>
    <row r="75" spans="9:16" hidden="1" x14ac:dyDescent="0.6">
      <c r="I75" s="209" t="e">
        <f>SUM(I12:I74)</f>
        <v>#REF!</v>
      </c>
      <c r="J75" s="28"/>
      <c r="K75" s="28"/>
      <c r="L75" s="209" t="e">
        <f>SUM(L12:L74)</f>
        <v>#REF!</v>
      </c>
      <c r="M75" s="209"/>
      <c r="N75" s="28"/>
      <c r="O75" s="209" t="e">
        <f>I75+L75</f>
        <v>#REF!</v>
      </c>
      <c r="P75" s="28"/>
    </row>
    <row r="76" spans="9:16" hidden="1" x14ac:dyDescent="0.6">
      <c r="P76" s="207">
        <f>[6]Summary!G13</f>
        <v>70062309.169840008</v>
      </c>
    </row>
    <row r="77" spans="9:16" hidden="1" x14ac:dyDescent="0.6">
      <c r="I77" s="1"/>
      <c r="J77" s="1"/>
      <c r="K77" s="1"/>
      <c r="L77" s="4"/>
      <c r="M77" s="4"/>
      <c r="N77" s="1"/>
      <c r="O77" s="322" t="e">
        <f>O75/P76</f>
        <v>#REF!</v>
      </c>
      <c r="P77" s="1"/>
    </row>
    <row r="78" spans="9:16" x14ac:dyDescent="0.6">
      <c r="I78" s="1"/>
      <c r="J78" s="5"/>
      <c r="K78" s="5"/>
      <c r="L78" s="4"/>
      <c r="M78" s="4"/>
      <c r="N78" s="1"/>
      <c r="O78" s="1"/>
      <c r="P78" s="1"/>
    </row>
    <row r="79" spans="9:16" x14ac:dyDescent="0.6">
      <c r="I79" s="1"/>
      <c r="J79" s="5"/>
      <c r="K79" s="5"/>
      <c r="L79" s="4"/>
      <c r="M79" s="4"/>
      <c r="N79" s="1"/>
      <c r="O79" s="1"/>
      <c r="P79" s="1"/>
    </row>
    <row r="83" spans="9:16" x14ac:dyDescent="0.6">
      <c r="P83" s="151"/>
    </row>
    <row r="84" spans="9:16" x14ac:dyDescent="0.6">
      <c r="I84" s="34"/>
      <c r="J84" s="28"/>
      <c r="K84" s="28"/>
      <c r="L84" s="28"/>
      <c r="M84" s="28"/>
      <c r="N84" s="28"/>
      <c r="O84" s="28"/>
      <c r="P84" s="28"/>
    </row>
    <row r="113" spans="2:16" s="28" customFormat="1" ht="19.5" customHeight="1" x14ac:dyDescent="0.6">
      <c r="B113" s="57"/>
      <c r="C113" s="55"/>
      <c r="D113" s="55"/>
      <c r="E113" s="150"/>
      <c r="F113" s="54"/>
      <c r="G113" s="54"/>
      <c r="H113" s="151"/>
      <c r="I113" s="54"/>
      <c r="J113" s="54"/>
      <c r="K113" s="54"/>
      <c r="L113" s="54"/>
      <c r="M113" s="54"/>
      <c r="N113" s="54"/>
      <c r="O113" s="54"/>
      <c r="P113" s="54"/>
    </row>
    <row r="146" spans="9:16" x14ac:dyDescent="0.6">
      <c r="I146" s="34"/>
      <c r="J146" s="28"/>
      <c r="K146" s="28"/>
      <c r="L146" s="28"/>
      <c r="M146" s="28"/>
      <c r="N146" s="28"/>
      <c r="O146" s="28"/>
      <c r="P146" s="28"/>
    </row>
  </sheetData>
  <mergeCells count="72">
    <mergeCell ref="N39:N42"/>
    <mergeCell ref="G40:H40"/>
    <mergeCell ref="C41:E41"/>
    <mergeCell ref="G41:H41"/>
    <mergeCell ref="C42:E42"/>
    <mergeCell ref="G42:H42"/>
    <mergeCell ref="C39:E39"/>
    <mergeCell ref="G39:H39"/>
    <mergeCell ref="B43:F43"/>
    <mergeCell ref="G43:H43"/>
    <mergeCell ref="F44:H44"/>
    <mergeCell ref="C36:E36"/>
    <mergeCell ref="G36:H36"/>
    <mergeCell ref="C37:E37"/>
    <mergeCell ref="G37:H37"/>
    <mergeCell ref="C38:E38"/>
    <mergeCell ref="G38:H38"/>
    <mergeCell ref="C33:E33"/>
    <mergeCell ref="G33:H33"/>
    <mergeCell ref="C34:E34"/>
    <mergeCell ref="G34:H34"/>
    <mergeCell ref="C35:E35"/>
    <mergeCell ref="G35:H35"/>
    <mergeCell ref="C31:E31"/>
    <mergeCell ref="G31:H31"/>
    <mergeCell ref="C32:E32"/>
    <mergeCell ref="G32:H32"/>
    <mergeCell ref="C30:E30"/>
    <mergeCell ref="G30:H30"/>
    <mergeCell ref="N22:N29"/>
    <mergeCell ref="G23:H23"/>
    <mergeCell ref="R23:R24"/>
    <mergeCell ref="C24:E24"/>
    <mergeCell ref="G24:H24"/>
    <mergeCell ref="C25:E25"/>
    <mergeCell ref="G25:H25"/>
    <mergeCell ref="C26:E26"/>
    <mergeCell ref="G26:H26"/>
    <mergeCell ref="C27:E27"/>
    <mergeCell ref="G22:H22"/>
    <mergeCell ref="G27:H27"/>
    <mergeCell ref="C28:E28"/>
    <mergeCell ref="G28:H28"/>
    <mergeCell ref="C29:E29"/>
    <mergeCell ref="G29:H29"/>
    <mergeCell ref="G17:H17"/>
    <mergeCell ref="G18:H18"/>
    <mergeCell ref="G19:H19"/>
    <mergeCell ref="G20:H20"/>
    <mergeCell ref="G21:H21"/>
    <mergeCell ref="G16:H16"/>
    <mergeCell ref="C9:E9"/>
    <mergeCell ref="G9:H9"/>
    <mergeCell ref="N9:N10"/>
    <mergeCell ref="C10:E10"/>
    <mergeCell ref="G10:H10"/>
    <mergeCell ref="C11:E11"/>
    <mergeCell ref="G11:H11"/>
    <mergeCell ref="N11:N21"/>
    <mergeCell ref="C12:E12"/>
    <mergeCell ref="G12:H12"/>
    <mergeCell ref="C13:E13"/>
    <mergeCell ref="G13:H13"/>
    <mergeCell ref="C14:E14"/>
    <mergeCell ref="G14:H14"/>
    <mergeCell ref="G15:H15"/>
    <mergeCell ref="F1:H1"/>
    <mergeCell ref="B4:G6"/>
    <mergeCell ref="H4:H6"/>
    <mergeCell ref="B7:H7"/>
    <mergeCell ref="C8:E8"/>
    <mergeCell ref="G8:H8"/>
  </mergeCells>
  <pageMargins left="0.7" right="0.7" top="0.75" bottom="0.75" header="0.3" footer="0.3"/>
  <pageSetup paperSize="9" scale="32" orientation="portrait" r:id="rId1"/>
  <colBreaks count="1" manualBreakCount="1">
    <brk id="15" max="104857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CEB0D-0B21-4F9B-A8F2-C78C98B95C1F}">
  <dimension ref="B1:L118"/>
  <sheetViews>
    <sheetView view="pageBreakPreview" zoomScaleNormal="100" zoomScaleSheetLayoutView="100" workbookViewId="0">
      <selection activeCell="F44" sqref="F44"/>
    </sheetView>
  </sheetViews>
  <sheetFormatPr defaultColWidth="6.86328125" defaultRowHeight="13" x14ac:dyDescent="0.6"/>
  <cols>
    <col min="1" max="1" width="0.86328125" style="1" customWidth="1"/>
    <col min="2" max="2" width="11.54296875" style="35" customWidth="1"/>
    <col min="3" max="3" width="45.54296875" style="3" customWidth="1"/>
    <col min="4" max="4" width="13.54296875" style="4" customWidth="1"/>
    <col min="5" max="5" width="15.54296875" style="4" customWidth="1"/>
    <col min="6" max="6" width="15.54296875" style="1" customWidth="1"/>
    <col min="7" max="7" width="15.54296875" style="5" customWidth="1"/>
    <col min="8" max="8" width="0.86328125" style="5" customWidth="1"/>
    <col min="9" max="11" width="6.86328125" style="1"/>
    <col min="12" max="12" width="12.54296875" style="1" bestFit="1" customWidth="1"/>
    <col min="13" max="16384" width="6.86328125" style="1"/>
  </cols>
  <sheetData>
    <row r="1" spans="2:8" x14ac:dyDescent="0.6">
      <c r="B1" s="2" t="str">
        <f>Client1</f>
        <v>Province of KwaZulu-Natal</v>
      </c>
      <c r="E1" s="379" t="str">
        <f>"Contract No. "&amp;ContractNo</f>
        <v>Contract No. ZNB00904/00000/00/HOD/INF/21/T</v>
      </c>
      <c r="F1" s="379"/>
      <c r="G1" s="379"/>
    </row>
    <row r="2" spans="2:8" x14ac:dyDescent="0.6">
      <c r="B2" s="101" t="str">
        <f>Client2</f>
        <v>Department of Transport</v>
      </c>
    </row>
    <row r="3" spans="2:8" x14ac:dyDescent="0.6">
      <c r="B3" s="82"/>
      <c r="C3" s="82"/>
      <c r="D3" s="83"/>
      <c r="E3" s="83"/>
      <c r="F3" s="84"/>
      <c r="G3" s="102"/>
    </row>
    <row r="4" spans="2:8" x14ac:dyDescent="0.6">
      <c r="B4" s="376" t="s">
        <v>4570</v>
      </c>
      <c r="C4" s="377"/>
      <c r="D4" s="377"/>
      <c r="E4" s="377"/>
      <c r="F4" s="377"/>
      <c r="G4" s="467" t="str">
        <f>"CHAPTER "&amp;B10</f>
        <v>CHAPTER G</v>
      </c>
      <c r="H4" s="6"/>
    </row>
    <row r="5" spans="2:8" ht="7.5" customHeight="1" x14ac:dyDescent="0.6">
      <c r="B5" s="369" t="str">
        <f>ContractDescription</f>
        <v>THE CONSTRUCTION OF THE LOVU RIVER PEDESTRIAN BRIDGE NO.3383 IN THE DURBAN REGION</v>
      </c>
      <c r="C5" s="370"/>
      <c r="D5" s="370"/>
      <c r="E5" s="370"/>
      <c r="F5" s="370"/>
      <c r="G5" s="412"/>
      <c r="H5" s="8"/>
    </row>
    <row r="6" spans="2:8" ht="12.75" customHeight="1" x14ac:dyDescent="0.6">
      <c r="B6" s="369"/>
      <c r="C6" s="370"/>
      <c r="D6" s="370"/>
      <c r="E6" s="370"/>
      <c r="F6" s="370"/>
      <c r="G6" s="412"/>
      <c r="H6" s="8"/>
    </row>
    <row r="7" spans="2:8" ht="7.5" customHeight="1" x14ac:dyDescent="0.6">
      <c r="B7" s="371"/>
      <c r="C7" s="372"/>
      <c r="D7" s="372"/>
      <c r="E7" s="372"/>
      <c r="F7" s="372"/>
      <c r="G7" s="413"/>
      <c r="H7" s="8"/>
    </row>
    <row r="8" spans="2:8" s="9" customFormat="1" ht="24.95" customHeight="1" x14ac:dyDescent="0.6">
      <c r="B8" s="10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/>
    </row>
    <row r="9" spans="2:8" x14ac:dyDescent="0.6">
      <c r="B9" s="13"/>
      <c r="C9" s="14"/>
      <c r="D9" s="15"/>
      <c r="E9" s="15"/>
      <c r="F9" s="16"/>
      <c r="G9" s="17" t="str">
        <f t="shared" ref="G9:G34" si="0">IF(D9="","",E9*F9)</f>
        <v/>
      </c>
      <c r="H9" s="18"/>
    </row>
    <row r="10" spans="2:8" ht="26" x14ac:dyDescent="0.6">
      <c r="B10" s="77" t="s">
        <v>4571</v>
      </c>
      <c r="C10" s="20" t="s">
        <v>4572</v>
      </c>
      <c r="D10" s="22"/>
      <c r="E10" s="22"/>
      <c r="F10" s="40"/>
      <c r="G10" s="17" t="str">
        <f t="shared" si="0"/>
        <v/>
      </c>
      <c r="H10" s="41"/>
    </row>
    <row r="11" spans="2:8" x14ac:dyDescent="0.6">
      <c r="B11" s="50"/>
      <c r="C11" s="14"/>
      <c r="D11" s="22"/>
      <c r="E11" s="22"/>
      <c r="F11" s="40"/>
      <c r="G11" s="17" t="str">
        <f t="shared" si="0"/>
        <v/>
      </c>
      <c r="H11" s="41"/>
    </row>
    <row r="12" spans="2:8" ht="24" hidden="1" x14ac:dyDescent="0.6">
      <c r="C12" s="329" t="s">
        <v>4573</v>
      </c>
      <c r="D12" s="22"/>
      <c r="E12" s="22"/>
      <c r="F12" s="40"/>
      <c r="G12" s="17" t="str">
        <f t="shared" si="0"/>
        <v/>
      </c>
      <c r="H12" s="41"/>
    </row>
    <row r="13" spans="2:8" hidden="1" x14ac:dyDescent="0.6">
      <c r="B13" s="77"/>
      <c r="C13" s="14"/>
      <c r="D13" s="22"/>
      <c r="E13" s="23"/>
      <c r="F13" s="24"/>
      <c r="G13" s="17" t="str">
        <f t="shared" si="0"/>
        <v/>
      </c>
      <c r="H13" s="42"/>
    </row>
    <row r="14" spans="2:8" hidden="1" x14ac:dyDescent="0.6">
      <c r="B14" s="50"/>
      <c r="C14" s="327" t="s">
        <v>4574</v>
      </c>
      <c r="D14" s="22" t="s">
        <v>70</v>
      </c>
      <c r="E14" s="247">
        <v>1</v>
      </c>
      <c r="F14" s="92"/>
      <c r="G14" s="25">
        <f t="shared" si="0"/>
        <v>0</v>
      </c>
      <c r="H14" s="41"/>
    </row>
    <row r="15" spans="2:8" hidden="1" x14ac:dyDescent="0.6">
      <c r="B15" s="50"/>
      <c r="C15" s="14"/>
      <c r="D15" s="22"/>
      <c r="E15" s="247"/>
      <c r="F15" s="333"/>
      <c r="G15" s="25" t="str">
        <f t="shared" si="0"/>
        <v/>
      </c>
      <c r="H15" s="41"/>
    </row>
    <row r="16" spans="2:8" hidden="1" x14ac:dyDescent="0.6">
      <c r="B16" s="50"/>
      <c r="C16" s="328" t="s">
        <v>4575</v>
      </c>
      <c r="D16" s="22" t="s">
        <v>70</v>
      </c>
      <c r="E16" s="247">
        <v>1</v>
      </c>
      <c r="F16" s="162"/>
      <c r="G16" s="25">
        <f t="shared" si="0"/>
        <v>0</v>
      </c>
    </row>
    <row r="17" spans="2:8" hidden="1" x14ac:dyDescent="0.6">
      <c r="B17" s="50"/>
      <c r="C17" s="1"/>
      <c r="D17" s="22"/>
      <c r="E17" s="247"/>
      <c r="F17" s="162"/>
      <c r="G17" s="25" t="str">
        <f t="shared" si="0"/>
        <v/>
      </c>
    </row>
    <row r="18" spans="2:8" ht="24" x14ac:dyDescent="0.6">
      <c r="B18" s="50" t="s">
        <v>4576</v>
      </c>
      <c r="C18" s="329" t="s">
        <v>4577</v>
      </c>
      <c r="D18" s="22"/>
      <c r="E18" s="247"/>
      <c r="F18" s="334"/>
      <c r="G18" s="25"/>
    </row>
    <row r="19" spans="2:8" x14ac:dyDescent="0.6">
      <c r="B19" s="50"/>
      <c r="C19" s="326"/>
      <c r="D19" s="22"/>
      <c r="E19" s="247"/>
      <c r="F19" s="162"/>
      <c r="G19" s="25"/>
    </row>
    <row r="20" spans="2:8" ht="52" hidden="1" x14ac:dyDescent="0.6">
      <c r="B20" s="50"/>
      <c r="C20" s="14" t="s">
        <v>4512</v>
      </c>
      <c r="D20" s="22" t="s">
        <v>90</v>
      </c>
      <c r="E20" s="247"/>
      <c r="F20" s="92">
        <v>25000</v>
      </c>
      <c r="G20" s="25">
        <f t="shared" si="0"/>
        <v>0</v>
      </c>
    </row>
    <row r="21" spans="2:8" ht="52" hidden="1" x14ac:dyDescent="0.6">
      <c r="B21" s="50"/>
      <c r="C21" s="14" t="s">
        <v>4514</v>
      </c>
      <c r="D21" s="22" t="s">
        <v>90</v>
      </c>
      <c r="E21" s="247"/>
      <c r="F21" s="92">
        <v>20000</v>
      </c>
      <c r="G21" s="25">
        <f t="shared" ref="G21" si="1">IF(D21="","",E21*F21)</f>
        <v>0</v>
      </c>
    </row>
    <row r="22" spans="2:8" ht="13.4" hidden="1" customHeight="1" x14ac:dyDescent="0.6">
      <c r="B22" s="50"/>
      <c r="C22" s="14"/>
      <c r="D22" s="22"/>
      <c r="E22" s="23"/>
      <c r="F22" s="162"/>
      <c r="G22" s="17" t="str">
        <f t="shared" si="0"/>
        <v/>
      </c>
    </row>
    <row r="23" spans="2:8" hidden="1" x14ac:dyDescent="0.6">
      <c r="B23" s="50"/>
      <c r="C23" s="14"/>
      <c r="D23" s="22"/>
      <c r="E23" s="23"/>
      <c r="F23" s="334"/>
      <c r="G23" s="17" t="str">
        <f t="shared" si="0"/>
        <v/>
      </c>
      <c r="H23" s="42"/>
    </row>
    <row r="24" spans="2:8" x14ac:dyDescent="0.6">
      <c r="B24" s="50"/>
      <c r="C24" s="327" t="s">
        <v>4574</v>
      </c>
      <c r="D24" s="22" t="s">
        <v>70</v>
      </c>
      <c r="E24" s="247">
        <v>1</v>
      </c>
      <c r="F24" s="334">
        <f>14000*2</f>
        <v>28000</v>
      </c>
      <c r="G24" s="17">
        <f t="shared" si="0"/>
        <v>28000</v>
      </c>
      <c r="H24" s="42"/>
    </row>
    <row r="25" spans="2:8" x14ac:dyDescent="0.6">
      <c r="B25" s="50"/>
      <c r="C25" s="14"/>
      <c r="D25" s="22"/>
      <c r="E25" s="247"/>
      <c r="F25" s="335"/>
      <c r="G25" s="17" t="str">
        <f t="shared" si="0"/>
        <v/>
      </c>
      <c r="H25" s="41"/>
    </row>
    <row r="26" spans="2:8" x14ac:dyDescent="0.6">
      <c r="B26" s="50"/>
      <c r="C26" s="328" t="s">
        <v>4575</v>
      </c>
      <c r="D26" s="22" t="s">
        <v>70</v>
      </c>
      <c r="E26" s="247">
        <v>1</v>
      </c>
      <c r="F26" s="336">
        <f>9000*2</f>
        <v>18000</v>
      </c>
      <c r="G26" s="17">
        <f t="shared" si="0"/>
        <v>18000</v>
      </c>
      <c r="H26" s="41"/>
    </row>
    <row r="27" spans="2:8" hidden="1" x14ac:dyDescent="0.6">
      <c r="B27" s="50"/>
      <c r="C27" s="14"/>
      <c r="D27" s="22"/>
      <c r="E27" s="23"/>
      <c r="F27" s="337"/>
      <c r="G27" s="17" t="str">
        <f t="shared" si="0"/>
        <v/>
      </c>
      <c r="H27" s="41"/>
    </row>
    <row r="28" spans="2:8" ht="24" hidden="1" x14ac:dyDescent="0.6">
      <c r="B28" s="50"/>
      <c r="C28" s="329" t="s">
        <v>4578</v>
      </c>
      <c r="D28" s="22"/>
      <c r="E28" s="23"/>
      <c r="F28" s="200"/>
      <c r="G28" s="17" t="str">
        <f t="shared" si="0"/>
        <v/>
      </c>
      <c r="H28" s="41"/>
    </row>
    <row r="29" spans="2:8" hidden="1" x14ac:dyDescent="0.6">
      <c r="B29" s="50"/>
      <c r="C29" s="326"/>
      <c r="D29" s="22"/>
      <c r="E29" s="22"/>
      <c r="F29" s="336"/>
      <c r="G29" s="17" t="str">
        <f t="shared" si="0"/>
        <v/>
      </c>
      <c r="H29" s="41"/>
    </row>
    <row r="30" spans="2:8" hidden="1" x14ac:dyDescent="0.6">
      <c r="B30" s="50"/>
      <c r="C30" s="327" t="s">
        <v>4574</v>
      </c>
      <c r="D30" s="22" t="s">
        <v>70</v>
      </c>
      <c r="E30" s="247">
        <v>1</v>
      </c>
      <c r="F30" s="336"/>
      <c r="G30" s="17">
        <f t="shared" si="0"/>
        <v>0</v>
      </c>
      <c r="H30" s="41"/>
    </row>
    <row r="31" spans="2:8" hidden="1" x14ac:dyDescent="0.6">
      <c r="B31" s="50"/>
      <c r="C31" s="14"/>
      <c r="D31" s="22"/>
      <c r="E31" s="247"/>
      <c r="F31" s="338"/>
      <c r="G31" s="17" t="str">
        <f t="shared" si="0"/>
        <v/>
      </c>
      <c r="H31" s="41"/>
    </row>
    <row r="32" spans="2:8" hidden="1" x14ac:dyDescent="0.6">
      <c r="B32" s="50"/>
      <c r="C32" s="328" t="s">
        <v>4579</v>
      </c>
      <c r="D32" s="22" t="s">
        <v>70</v>
      </c>
      <c r="E32" s="247">
        <v>1</v>
      </c>
      <c r="F32" s="339"/>
      <c r="G32" s="17">
        <f t="shared" si="0"/>
        <v>0</v>
      </c>
      <c r="H32" s="41"/>
    </row>
    <row r="33" spans="2:8" hidden="1" x14ac:dyDescent="0.6">
      <c r="B33" s="50"/>
      <c r="C33" s="14"/>
      <c r="D33" s="22"/>
      <c r="E33" s="22"/>
      <c r="F33" s="334"/>
      <c r="G33" s="17" t="str">
        <f t="shared" si="0"/>
        <v/>
      </c>
      <c r="H33" s="41"/>
    </row>
    <row r="34" spans="2:8" hidden="1" x14ac:dyDescent="0.6">
      <c r="B34" s="50"/>
      <c r="C34" s="328" t="s">
        <v>4580</v>
      </c>
      <c r="D34" s="22" t="s">
        <v>70</v>
      </c>
      <c r="E34" s="22">
        <v>1</v>
      </c>
      <c r="F34" s="339"/>
      <c r="G34" s="17">
        <f t="shared" si="0"/>
        <v>0</v>
      </c>
      <c r="H34" s="41"/>
    </row>
    <row r="35" spans="2:8" hidden="1" x14ac:dyDescent="0.6">
      <c r="B35" s="50"/>
      <c r="C35" s="328"/>
      <c r="D35" s="22"/>
      <c r="E35" s="22"/>
      <c r="F35" s="334"/>
      <c r="G35" s="17"/>
      <c r="H35" s="41"/>
    </row>
    <row r="36" spans="2:8" ht="24" hidden="1" x14ac:dyDescent="0.6">
      <c r="B36" s="50"/>
      <c r="C36" s="329" t="s">
        <v>4581</v>
      </c>
      <c r="D36" s="22"/>
      <c r="E36" s="22"/>
      <c r="F36" s="334"/>
      <c r="G36" s="17"/>
      <c r="H36" s="41"/>
    </row>
    <row r="37" spans="2:8" hidden="1" x14ac:dyDescent="0.6">
      <c r="B37" s="50"/>
      <c r="C37" s="326"/>
      <c r="D37" s="22"/>
      <c r="E37" s="22"/>
      <c r="F37" s="334"/>
      <c r="G37" s="17"/>
      <c r="H37" s="41"/>
    </row>
    <row r="38" spans="2:8" hidden="1" x14ac:dyDescent="0.6">
      <c r="B38" s="50"/>
      <c r="C38" s="327" t="s">
        <v>4574</v>
      </c>
      <c r="D38" s="22" t="s">
        <v>70</v>
      </c>
      <c r="E38" s="22">
        <v>1</v>
      </c>
      <c r="F38" s="336"/>
      <c r="G38" s="17">
        <f t="shared" ref="G38:G42" si="2">IF(D38="","",E38*F38)</f>
        <v>0</v>
      </c>
      <c r="H38" s="41"/>
    </row>
    <row r="39" spans="2:8" hidden="1" x14ac:dyDescent="0.6">
      <c r="B39" s="50"/>
      <c r="C39" s="328"/>
      <c r="D39" s="22"/>
      <c r="E39" s="22"/>
      <c r="F39" s="338"/>
      <c r="G39" s="17" t="str">
        <f t="shared" si="2"/>
        <v/>
      </c>
      <c r="H39" s="41"/>
    </row>
    <row r="40" spans="2:8" hidden="1" x14ac:dyDescent="0.6">
      <c r="B40" s="50"/>
      <c r="C40" s="328" t="s">
        <v>4579</v>
      </c>
      <c r="D40" s="22" t="s">
        <v>70</v>
      </c>
      <c r="E40" s="22">
        <v>1</v>
      </c>
      <c r="F40" s="339"/>
      <c r="G40" s="17">
        <f t="shared" si="2"/>
        <v>0</v>
      </c>
      <c r="H40" s="41"/>
    </row>
    <row r="41" spans="2:8" hidden="1" x14ac:dyDescent="0.6">
      <c r="B41" s="50"/>
      <c r="C41" s="14"/>
      <c r="D41" s="22"/>
      <c r="E41" s="22"/>
      <c r="F41" s="334"/>
      <c r="G41" s="17" t="str">
        <f t="shared" si="2"/>
        <v/>
      </c>
      <c r="H41" s="41"/>
    </row>
    <row r="42" spans="2:8" hidden="1" x14ac:dyDescent="0.6">
      <c r="B42" s="50"/>
      <c r="C42" s="328" t="s">
        <v>4580</v>
      </c>
      <c r="D42" s="22" t="s">
        <v>70</v>
      </c>
      <c r="E42" s="22">
        <v>1</v>
      </c>
      <c r="F42" s="339"/>
      <c r="G42" s="17">
        <f t="shared" si="2"/>
        <v>0</v>
      </c>
      <c r="H42" s="41"/>
    </row>
    <row r="43" spans="2:8" x14ac:dyDescent="0.6">
      <c r="B43" s="50"/>
      <c r="C43" s="14"/>
      <c r="D43" s="22"/>
      <c r="E43" s="22"/>
      <c r="F43" s="334"/>
      <c r="G43" s="17"/>
      <c r="H43" s="41"/>
    </row>
    <row r="44" spans="2:8" ht="24" x14ac:dyDescent="0.6">
      <c r="B44" s="50"/>
      <c r="C44" s="330" t="s">
        <v>4582</v>
      </c>
      <c r="D44" s="22" t="s">
        <v>4583</v>
      </c>
      <c r="E44" s="22">
        <v>25</v>
      </c>
      <c r="F44" s="38"/>
      <c r="G44" s="17">
        <f t="shared" ref="G44" si="3">IF(D44="","",E44*F44)</f>
        <v>0</v>
      </c>
      <c r="H44" s="41"/>
    </row>
    <row r="45" spans="2:8" x14ac:dyDescent="0.6">
      <c r="B45" s="50"/>
      <c r="C45" s="14"/>
      <c r="D45" s="22"/>
      <c r="E45" s="22"/>
      <c r="F45" s="38"/>
      <c r="G45" s="17"/>
      <c r="H45" s="41"/>
    </row>
    <row r="46" spans="2:8" s="28" customFormat="1" ht="19.5" customHeight="1" x14ac:dyDescent="0.6">
      <c r="B46" s="154" t="str">
        <f>$B$10</f>
        <v>G</v>
      </c>
      <c r="C46" s="30" t="s">
        <v>78</v>
      </c>
      <c r="D46" s="31"/>
      <c r="E46" s="32"/>
      <c r="F46" s="31"/>
      <c r="G46" s="33">
        <f>SUM(G24:G44)</f>
        <v>46000</v>
      </c>
      <c r="H46" s="34"/>
    </row>
    <row r="47" spans="2:8" x14ac:dyDescent="0.6">
      <c r="B47" s="367" t="str">
        <f>Client1</f>
        <v>Province of KwaZulu-Natal</v>
      </c>
      <c r="C47" s="367"/>
      <c r="D47" s="367"/>
      <c r="E47" s="365" t="str">
        <f>"Contract No. "&amp;ContractNo</f>
        <v>Contract No. ZNB00904/00000/00/HOD/INF/21/T</v>
      </c>
      <c r="F47" s="365"/>
      <c r="G47" s="365"/>
    </row>
    <row r="48" spans="2:8" x14ac:dyDescent="0.6">
      <c r="B48" s="367" t="str">
        <f>Client2</f>
        <v>Department of Transport</v>
      </c>
      <c r="C48" s="367"/>
      <c r="D48" s="367"/>
      <c r="E48" s="365"/>
      <c r="F48" s="365"/>
      <c r="G48" s="365"/>
    </row>
    <row r="49" spans="2:8" x14ac:dyDescent="0.6">
      <c r="B49" s="368"/>
      <c r="C49" s="368"/>
      <c r="D49" s="368"/>
      <c r="E49" s="366"/>
      <c r="F49" s="366"/>
      <c r="G49" s="366"/>
    </row>
    <row r="50" spans="2:8" x14ac:dyDescent="0.6">
      <c r="B50" s="376" t="str">
        <f>B4</f>
        <v>SCHEDULE G: CONTRACT SKILLS DEVELOPMENT GOAL (CSDG)</v>
      </c>
      <c r="C50" s="377"/>
      <c r="D50" s="377"/>
      <c r="E50" s="377"/>
      <c r="F50" s="377"/>
      <c r="G50" s="378" t="str">
        <f>$G$4</f>
        <v>CHAPTER G</v>
      </c>
      <c r="H50" s="6"/>
    </row>
    <row r="51" spans="2:8" x14ac:dyDescent="0.6">
      <c r="B51" s="369" t="str">
        <f>ContractDescription</f>
        <v>THE CONSTRUCTION OF THE LOVU RIVER PEDESTRIAN BRIDGE NO.3383 IN THE DURBAN REGION</v>
      </c>
      <c r="C51" s="370"/>
      <c r="D51" s="370"/>
      <c r="E51" s="370"/>
      <c r="F51" s="370"/>
      <c r="G51" s="365"/>
      <c r="H51" s="8"/>
    </row>
    <row r="52" spans="2:8" x14ac:dyDescent="0.6">
      <c r="B52" s="369"/>
      <c r="C52" s="370"/>
      <c r="D52" s="370"/>
      <c r="E52" s="370"/>
      <c r="F52" s="370"/>
      <c r="G52" s="365"/>
      <c r="H52" s="8"/>
    </row>
    <row r="53" spans="2:8" x14ac:dyDescent="0.6">
      <c r="B53" s="371"/>
      <c r="C53" s="372"/>
      <c r="D53" s="372"/>
      <c r="E53" s="372"/>
      <c r="F53" s="372"/>
      <c r="G53" s="366"/>
      <c r="H53" s="8"/>
    </row>
    <row r="54" spans="2:8" s="9" customFormat="1" ht="24.95" customHeight="1" x14ac:dyDescent="0.6">
      <c r="B54" s="79" t="s">
        <v>9</v>
      </c>
      <c r="C54" s="11" t="s">
        <v>10</v>
      </c>
      <c r="D54" s="11" t="s">
        <v>11</v>
      </c>
      <c r="E54" s="11" t="s">
        <v>12</v>
      </c>
      <c r="F54" s="11" t="s">
        <v>13</v>
      </c>
      <c r="G54" s="11" t="s">
        <v>14</v>
      </c>
      <c r="H54" s="12"/>
    </row>
    <row r="55" spans="2:8" s="28" customFormat="1" ht="19.5" customHeight="1" x14ac:dyDescent="0.6">
      <c r="B55" s="85"/>
      <c r="C55" s="30" t="s">
        <v>79</v>
      </c>
      <c r="D55" s="31"/>
      <c r="E55" s="32"/>
      <c r="F55" s="31"/>
      <c r="G55" s="33">
        <f>G46</f>
        <v>46000</v>
      </c>
      <c r="H55" s="34"/>
    </row>
    <row r="56" spans="2:8" x14ac:dyDescent="0.6">
      <c r="B56" s="50"/>
      <c r="C56" s="14"/>
      <c r="D56" s="22"/>
      <c r="E56" s="22"/>
      <c r="F56" s="38"/>
      <c r="G56" s="17" t="str">
        <f t="shared" ref="G56" si="4">IF(D56="","",E56*F56)</f>
        <v/>
      </c>
      <c r="H56" s="41"/>
    </row>
    <row r="57" spans="2:8" x14ac:dyDescent="0.6">
      <c r="B57" s="50"/>
      <c r="C57" s="105"/>
      <c r="D57" s="22"/>
      <c r="E57" s="22"/>
      <c r="F57" s="38"/>
      <c r="G57" s="17"/>
      <c r="H57" s="41"/>
    </row>
    <row r="58" spans="2:8" x14ac:dyDescent="0.6">
      <c r="B58" s="50"/>
      <c r="C58" s="14"/>
      <c r="D58" s="22"/>
      <c r="E58" s="22"/>
      <c r="F58" s="38"/>
      <c r="G58" s="17"/>
      <c r="H58" s="41"/>
    </row>
    <row r="59" spans="2:8" x14ac:dyDescent="0.6">
      <c r="B59" s="50"/>
      <c r="C59" s="14"/>
      <c r="D59" s="22"/>
      <c r="E59" s="22"/>
      <c r="F59" s="38"/>
      <c r="G59" s="17"/>
      <c r="H59" s="41"/>
    </row>
    <row r="60" spans="2:8" x14ac:dyDescent="0.6">
      <c r="B60" s="77"/>
      <c r="C60" s="14"/>
      <c r="D60" s="22"/>
      <c r="E60" s="22"/>
      <c r="F60" s="48"/>
      <c r="G60" s="17"/>
      <c r="H60" s="41"/>
    </row>
    <row r="61" spans="2:8" x14ac:dyDescent="0.6">
      <c r="B61" s="50"/>
      <c r="C61" s="14"/>
      <c r="D61" s="22"/>
      <c r="E61" s="23"/>
      <c r="F61" s="48"/>
      <c r="G61" s="17"/>
      <c r="H61" s="41"/>
    </row>
    <row r="62" spans="2:8" x14ac:dyDescent="0.6">
      <c r="B62" s="50"/>
      <c r="C62" s="14"/>
      <c r="D62" s="22"/>
      <c r="E62" s="22"/>
      <c r="F62" s="38"/>
      <c r="G62" s="17"/>
      <c r="H62" s="41"/>
    </row>
    <row r="63" spans="2:8" x14ac:dyDescent="0.6">
      <c r="B63" s="50"/>
      <c r="C63" s="14"/>
      <c r="D63" s="22"/>
      <c r="E63" s="218"/>
      <c r="F63" s="201"/>
      <c r="G63" s="17"/>
      <c r="H63" s="41"/>
    </row>
    <row r="64" spans="2:8" x14ac:dyDescent="0.6">
      <c r="B64" s="50"/>
      <c r="C64" s="1"/>
      <c r="D64" s="22"/>
      <c r="E64" s="22"/>
      <c r="F64" s="38"/>
      <c r="G64" s="17"/>
      <c r="H64" s="41"/>
    </row>
    <row r="65" spans="2:12" x14ac:dyDescent="0.6">
      <c r="B65" s="50"/>
      <c r="C65" s="14"/>
      <c r="D65" s="22"/>
      <c r="E65" s="22"/>
      <c r="F65" s="38"/>
      <c r="G65" s="17"/>
      <c r="H65" s="41"/>
    </row>
    <row r="66" spans="2:12" x14ac:dyDescent="0.6">
      <c r="B66" s="50"/>
      <c r="C66" s="14"/>
      <c r="D66" s="22"/>
      <c r="E66" s="22"/>
      <c r="F66" s="38"/>
      <c r="G66" s="17"/>
      <c r="H66" s="41"/>
    </row>
    <row r="67" spans="2:12" x14ac:dyDescent="0.6">
      <c r="B67" s="50"/>
      <c r="C67" s="14"/>
      <c r="D67" s="22"/>
      <c r="E67" s="23"/>
      <c r="F67" s="38"/>
      <c r="G67" s="17"/>
      <c r="H67" s="41"/>
    </row>
    <row r="68" spans="2:12" x14ac:dyDescent="0.6">
      <c r="B68" s="50"/>
      <c r="C68" s="14"/>
      <c r="D68" s="22"/>
      <c r="E68" s="37"/>
      <c r="F68" s="38"/>
      <c r="G68" s="17"/>
    </row>
    <row r="69" spans="2:12" x14ac:dyDescent="0.6">
      <c r="B69" s="50"/>
      <c r="C69" s="14"/>
      <c r="D69" s="22"/>
      <c r="E69" s="218"/>
      <c r="F69" s="201"/>
      <c r="G69" s="17"/>
      <c r="H69" s="41"/>
    </row>
    <row r="70" spans="2:12" x14ac:dyDescent="0.6">
      <c r="B70" s="50"/>
      <c r="C70" s="14"/>
      <c r="D70" s="22"/>
      <c r="E70" s="37"/>
      <c r="F70" s="38"/>
      <c r="G70" s="17"/>
      <c r="H70" s="49"/>
    </row>
    <row r="71" spans="2:12" x14ac:dyDescent="0.6">
      <c r="B71" s="50"/>
      <c r="C71" s="14"/>
      <c r="D71" s="22"/>
      <c r="E71" s="37"/>
      <c r="F71" s="38"/>
      <c r="G71" s="17"/>
    </row>
    <row r="72" spans="2:12" x14ac:dyDescent="0.6">
      <c r="B72" s="50"/>
      <c r="C72" s="14"/>
      <c r="D72" s="22"/>
      <c r="E72" s="22"/>
      <c r="F72" s="38"/>
      <c r="G72" s="17"/>
      <c r="H72" s="41"/>
    </row>
    <row r="73" spans="2:12" x14ac:dyDescent="0.6">
      <c r="B73" s="50"/>
      <c r="C73" s="14"/>
      <c r="D73" s="22"/>
      <c r="E73" s="23"/>
      <c r="F73" s="38"/>
      <c r="G73" s="17"/>
      <c r="H73" s="41"/>
    </row>
    <row r="74" spans="2:12" x14ac:dyDescent="0.6">
      <c r="B74" s="50"/>
      <c r="C74" s="14"/>
      <c r="D74" s="22"/>
      <c r="E74" s="22"/>
      <c r="F74" s="38"/>
      <c r="G74" s="17"/>
      <c r="H74" s="41"/>
    </row>
    <row r="75" spans="2:12" x14ac:dyDescent="0.6">
      <c r="B75" s="50"/>
      <c r="C75" s="14"/>
      <c r="D75" s="22"/>
      <c r="E75" s="218"/>
      <c r="F75" s="201"/>
      <c r="G75" s="17"/>
      <c r="H75" s="41"/>
    </row>
    <row r="76" spans="2:12" x14ac:dyDescent="0.6">
      <c r="B76" s="50"/>
      <c r="C76" s="14"/>
      <c r="D76" s="22"/>
      <c r="E76" s="22"/>
      <c r="F76" s="38"/>
      <c r="G76" s="17"/>
      <c r="H76" s="41"/>
    </row>
    <row r="77" spans="2:12" x14ac:dyDescent="0.6">
      <c r="B77" s="50"/>
      <c r="C77" s="14"/>
      <c r="D77" s="22"/>
      <c r="E77" s="22"/>
      <c r="F77" s="38"/>
      <c r="G77" s="17"/>
      <c r="H77" s="41"/>
    </row>
    <row r="78" spans="2:12" x14ac:dyDescent="0.6">
      <c r="B78" s="50"/>
      <c r="C78" s="14"/>
      <c r="D78" s="22"/>
      <c r="E78" s="22"/>
      <c r="F78" s="38"/>
      <c r="G78" s="17"/>
      <c r="H78" s="41"/>
    </row>
    <row r="79" spans="2:12" x14ac:dyDescent="0.6">
      <c r="B79" s="50"/>
      <c r="C79" s="14"/>
      <c r="D79" s="22"/>
      <c r="E79" s="22"/>
      <c r="F79" s="38"/>
      <c r="G79" s="17"/>
      <c r="H79" s="41"/>
    </row>
    <row r="80" spans="2:12" x14ac:dyDescent="0.6">
      <c r="B80" s="50"/>
      <c r="C80" s="14"/>
      <c r="D80" s="22"/>
      <c r="E80" s="22"/>
      <c r="F80" s="38"/>
      <c r="G80" s="17"/>
      <c r="H80" s="41"/>
      <c r="L80" s="257"/>
    </row>
    <row r="81" spans="2:8" x14ac:dyDescent="0.6">
      <c r="B81" s="50"/>
      <c r="C81" s="14"/>
      <c r="D81" s="22"/>
      <c r="E81" s="218"/>
      <c r="F81" s="201"/>
      <c r="G81" s="17"/>
      <c r="H81" s="41"/>
    </row>
    <row r="82" spans="2:8" x14ac:dyDescent="0.6">
      <c r="B82" s="50"/>
      <c r="C82" s="14"/>
      <c r="D82" s="22"/>
      <c r="E82" s="22"/>
      <c r="F82" s="38"/>
      <c r="G82" s="17"/>
      <c r="H82" s="41"/>
    </row>
    <row r="83" spans="2:8" x14ac:dyDescent="0.6">
      <c r="B83" s="50"/>
      <c r="C83" s="14"/>
      <c r="D83" s="22"/>
      <c r="E83" s="22"/>
      <c r="F83" s="38"/>
      <c r="G83" s="17"/>
      <c r="H83" s="41"/>
    </row>
    <row r="84" spans="2:8" x14ac:dyDescent="0.6">
      <c r="B84" s="50"/>
      <c r="C84" s="14"/>
      <c r="D84" s="22"/>
      <c r="E84" s="22"/>
      <c r="F84" s="38"/>
      <c r="G84" s="17"/>
      <c r="H84" s="41"/>
    </row>
    <row r="85" spans="2:8" x14ac:dyDescent="0.6">
      <c r="B85" s="50"/>
      <c r="C85" s="14"/>
      <c r="D85" s="22"/>
      <c r="E85" s="22"/>
      <c r="F85" s="38"/>
      <c r="G85" s="17"/>
      <c r="H85" s="41"/>
    </row>
    <row r="86" spans="2:8" x14ac:dyDescent="0.6">
      <c r="B86" s="50"/>
      <c r="C86" s="14"/>
      <c r="D86" s="22"/>
      <c r="E86" s="22"/>
      <c r="F86" s="38"/>
      <c r="G86" s="17"/>
      <c r="H86" s="41"/>
    </row>
    <row r="87" spans="2:8" x14ac:dyDescent="0.6">
      <c r="B87" s="50"/>
      <c r="C87" s="14"/>
      <c r="D87" s="22"/>
      <c r="E87" s="22"/>
      <c r="F87" s="38"/>
      <c r="G87" s="17"/>
      <c r="H87" s="41"/>
    </row>
    <row r="88" spans="2:8" x14ac:dyDescent="0.6">
      <c r="B88" s="50"/>
      <c r="C88" s="14"/>
      <c r="D88" s="22"/>
      <c r="E88" s="22"/>
      <c r="F88" s="38"/>
      <c r="G88" s="17"/>
      <c r="H88" s="41"/>
    </row>
    <row r="89" spans="2:8" x14ac:dyDescent="0.6">
      <c r="B89" s="50"/>
      <c r="C89" s="14"/>
      <c r="D89" s="22"/>
      <c r="E89" s="22"/>
      <c r="F89" s="38"/>
      <c r="G89" s="17"/>
      <c r="H89" s="41"/>
    </row>
    <row r="90" spans="2:8" x14ac:dyDescent="0.6">
      <c r="B90" s="50"/>
      <c r="C90" s="14"/>
      <c r="D90" s="22"/>
      <c r="E90" s="22"/>
      <c r="F90" s="38"/>
      <c r="G90" s="17"/>
      <c r="H90" s="41"/>
    </row>
    <row r="91" spans="2:8" x14ac:dyDescent="0.6">
      <c r="B91" s="50"/>
      <c r="C91" s="14"/>
      <c r="D91" s="22"/>
      <c r="E91" s="22"/>
      <c r="F91" s="38"/>
      <c r="G91" s="17"/>
      <c r="H91" s="41"/>
    </row>
    <row r="92" spans="2:8" x14ac:dyDescent="0.6">
      <c r="B92" s="50"/>
      <c r="C92" s="14"/>
      <c r="D92" s="22"/>
      <c r="E92" s="22"/>
      <c r="F92" s="38"/>
      <c r="G92" s="17"/>
      <c r="H92" s="41"/>
    </row>
    <row r="93" spans="2:8" x14ac:dyDescent="0.6">
      <c r="B93" s="50"/>
      <c r="C93" s="14"/>
      <c r="D93" s="22"/>
      <c r="E93" s="22"/>
      <c r="F93" s="38"/>
      <c r="G93" s="17"/>
      <c r="H93" s="41"/>
    </row>
    <row r="94" spans="2:8" x14ac:dyDescent="0.6">
      <c r="B94" s="50"/>
      <c r="C94" s="14"/>
      <c r="D94" s="22"/>
      <c r="E94" s="22"/>
      <c r="F94" s="38"/>
      <c r="G94" s="17"/>
      <c r="H94" s="41"/>
    </row>
    <row r="95" spans="2:8" x14ac:dyDescent="0.6">
      <c r="B95" s="50"/>
      <c r="C95" s="14"/>
      <c r="D95" s="22"/>
      <c r="E95" s="22"/>
      <c r="F95" s="38"/>
      <c r="G95" s="17"/>
      <c r="H95" s="41"/>
    </row>
    <row r="96" spans="2:8" x14ac:dyDescent="0.6">
      <c r="B96" s="50"/>
      <c r="C96" s="14"/>
      <c r="D96" s="22"/>
      <c r="E96" s="22"/>
      <c r="F96" s="38"/>
      <c r="G96" s="17"/>
      <c r="H96" s="41"/>
    </row>
    <row r="97" spans="2:8" x14ac:dyDescent="0.6">
      <c r="B97" s="50"/>
      <c r="C97" s="14"/>
      <c r="D97" s="22"/>
      <c r="E97" s="22"/>
      <c r="F97" s="38"/>
      <c r="G97" s="17"/>
      <c r="H97" s="41"/>
    </row>
    <row r="98" spans="2:8" x14ac:dyDescent="0.6">
      <c r="B98" s="50"/>
      <c r="C98" s="14"/>
      <c r="D98" s="22"/>
      <c r="E98" s="22"/>
      <c r="F98" s="38"/>
      <c r="G98" s="17"/>
      <c r="H98" s="41"/>
    </row>
    <row r="99" spans="2:8" x14ac:dyDescent="0.6">
      <c r="B99" s="50"/>
      <c r="C99" s="14"/>
      <c r="D99" s="22"/>
      <c r="E99" s="22"/>
      <c r="F99" s="38"/>
      <c r="G99" s="17"/>
      <c r="H99" s="41"/>
    </row>
    <row r="100" spans="2:8" x14ac:dyDescent="0.6">
      <c r="B100" s="50"/>
      <c r="C100" s="14"/>
      <c r="D100" s="22"/>
      <c r="E100" s="22"/>
      <c r="F100" s="38"/>
      <c r="G100" s="17"/>
      <c r="H100" s="41"/>
    </row>
    <row r="101" spans="2:8" x14ac:dyDescent="0.6">
      <c r="B101" s="50"/>
      <c r="C101" s="14"/>
      <c r="D101" s="22"/>
      <c r="E101" s="22"/>
      <c r="F101" s="38"/>
      <c r="G101" s="17"/>
      <c r="H101" s="41"/>
    </row>
    <row r="102" spans="2:8" x14ac:dyDescent="0.6">
      <c r="B102" s="50"/>
      <c r="C102" s="14"/>
      <c r="D102" s="22"/>
      <c r="E102" s="22"/>
      <c r="F102" s="38"/>
      <c r="G102" s="17"/>
      <c r="H102" s="41"/>
    </row>
    <row r="103" spans="2:8" x14ac:dyDescent="0.6">
      <c r="B103" s="50"/>
      <c r="C103" s="14"/>
      <c r="D103" s="22"/>
      <c r="E103" s="22"/>
      <c r="F103" s="38"/>
      <c r="G103" s="17"/>
      <c r="H103" s="41"/>
    </row>
    <row r="104" spans="2:8" x14ac:dyDescent="0.6">
      <c r="B104" s="50"/>
      <c r="C104" s="14"/>
      <c r="D104" s="22"/>
      <c r="E104" s="22"/>
      <c r="F104" s="38"/>
      <c r="G104" s="17"/>
      <c r="H104" s="41"/>
    </row>
    <row r="105" spans="2:8" x14ac:dyDescent="0.6">
      <c r="B105" s="50"/>
      <c r="C105" s="14"/>
      <c r="D105" s="22"/>
      <c r="E105" s="22"/>
      <c r="F105" s="38"/>
      <c r="G105" s="17"/>
      <c r="H105" s="41"/>
    </row>
    <row r="106" spans="2:8" x14ac:dyDescent="0.6">
      <c r="B106" s="50"/>
      <c r="C106" s="14"/>
      <c r="D106" s="22"/>
      <c r="E106" s="22"/>
      <c r="F106" s="38"/>
      <c r="G106" s="17"/>
      <c r="H106" s="41"/>
    </row>
    <row r="107" spans="2:8" x14ac:dyDescent="0.6">
      <c r="B107" s="50"/>
      <c r="C107" s="14"/>
      <c r="D107" s="22"/>
      <c r="E107" s="22"/>
      <c r="F107" s="38"/>
      <c r="G107" s="17"/>
      <c r="H107" s="41"/>
    </row>
    <row r="108" spans="2:8" x14ac:dyDescent="0.6">
      <c r="B108" s="50"/>
      <c r="C108" s="14"/>
      <c r="D108" s="22"/>
      <c r="E108" s="22"/>
      <c r="F108" s="38"/>
      <c r="G108" s="17"/>
      <c r="H108" s="41"/>
    </row>
    <row r="109" spans="2:8" x14ac:dyDescent="0.6">
      <c r="B109" s="50"/>
      <c r="C109" s="14"/>
      <c r="D109" s="22"/>
      <c r="E109" s="22"/>
      <c r="F109" s="38"/>
      <c r="G109" s="17"/>
      <c r="H109" s="41"/>
    </row>
    <row r="110" spans="2:8" x14ac:dyDescent="0.6">
      <c r="B110" s="50"/>
      <c r="C110" s="14"/>
      <c r="D110" s="22"/>
      <c r="E110" s="22"/>
      <c r="F110" s="38"/>
      <c r="G110" s="17"/>
      <c r="H110" s="41"/>
    </row>
    <row r="111" spans="2:8" x14ac:dyDescent="0.6">
      <c r="B111" s="50"/>
      <c r="C111" s="14"/>
      <c r="D111" s="22"/>
      <c r="E111" s="22"/>
      <c r="F111" s="38"/>
      <c r="G111" s="17"/>
      <c r="H111" s="41"/>
    </row>
    <row r="112" spans="2:8" x14ac:dyDescent="0.6">
      <c r="B112" s="50"/>
      <c r="C112" s="14"/>
      <c r="D112" s="22"/>
      <c r="E112" s="22"/>
      <c r="F112" s="38"/>
      <c r="G112" s="17"/>
      <c r="H112" s="41"/>
    </row>
    <row r="113" spans="2:8" x14ac:dyDescent="0.6">
      <c r="B113" s="50"/>
      <c r="C113" s="14"/>
      <c r="D113" s="22"/>
      <c r="E113" s="22"/>
      <c r="F113" s="38"/>
      <c r="G113" s="17"/>
      <c r="H113" s="41"/>
    </row>
    <row r="114" spans="2:8" x14ac:dyDescent="0.6">
      <c r="B114" s="50"/>
      <c r="C114" s="14"/>
      <c r="D114" s="22"/>
      <c r="E114" s="22"/>
      <c r="F114" s="38"/>
      <c r="G114" s="17"/>
      <c r="H114" s="41"/>
    </row>
    <row r="115" spans="2:8" x14ac:dyDescent="0.6">
      <c r="B115" s="50"/>
      <c r="C115" s="14"/>
      <c r="D115" s="22"/>
      <c r="E115" s="22"/>
      <c r="F115" s="38"/>
      <c r="G115" s="17"/>
      <c r="H115" s="41"/>
    </row>
    <row r="116" spans="2:8" x14ac:dyDescent="0.6">
      <c r="B116" s="50"/>
      <c r="C116" s="14"/>
      <c r="D116" s="22"/>
      <c r="E116" s="22"/>
      <c r="F116" s="38"/>
      <c r="G116" s="17"/>
      <c r="H116" s="41"/>
    </row>
    <row r="117" spans="2:8" x14ac:dyDescent="0.6">
      <c r="B117" s="50"/>
      <c r="C117" s="14"/>
      <c r="D117" s="22"/>
      <c r="E117" s="22"/>
      <c r="F117" s="38"/>
      <c r="G117" s="17" t="str">
        <f>IF(D117="","",E117*F117)</f>
        <v/>
      </c>
      <c r="H117" s="41"/>
    </row>
    <row r="118" spans="2:8" s="28" customFormat="1" ht="19.5" customHeight="1" x14ac:dyDescent="0.6">
      <c r="B118" s="154" t="str">
        <f>$B$10</f>
        <v>G</v>
      </c>
      <c r="C118" s="30" t="s">
        <v>173</v>
      </c>
      <c r="D118" s="31"/>
      <c r="E118" s="32"/>
      <c r="F118" s="31"/>
      <c r="G118" s="33">
        <f>SUM(G55:G117)</f>
        <v>46000</v>
      </c>
      <c r="H118" s="34"/>
    </row>
  </sheetData>
  <mergeCells count="11">
    <mergeCell ref="B50:F50"/>
    <mergeCell ref="G50:G53"/>
    <mergeCell ref="B51:F53"/>
    <mergeCell ref="E1:G1"/>
    <mergeCell ref="B4:F4"/>
    <mergeCell ref="G4:G7"/>
    <mergeCell ref="B5:F7"/>
    <mergeCell ref="B47:D47"/>
    <mergeCell ref="E47:G49"/>
    <mergeCell ref="B48:D48"/>
    <mergeCell ref="B49:D49"/>
  </mergeCells>
  <pageMargins left="0.7" right="0.7" top="0.75" bottom="0.75" header="0.3" footer="0.3"/>
  <pageSetup paperSize="9" scale="75" orientation="portrait" r:id="rId1"/>
  <rowBreaks count="1" manualBreakCount="1">
    <brk id="46" max="16383" man="1"/>
  </row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pageSetUpPr fitToPage="1"/>
  </sheetPr>
  <dimension ref="A1:G17"/>
  <sheetViews>
    <sheetView view="pageBreakPreview" zoomScaleNormal="100" zoomScaleSheetLayoutView="100" workbookViewId="0">
      <selection activeCell="J37" sqref="J37"/>
    </sheetView>
  </sheetViews>
  <sheetFormatPr defaultRowHeight="13" x14ac:dyDescent="0.6"/>
  <cols>
    <col min="1" max="1" width="37.86328125" customWidth="1"/>
    <col min="2" max="3" width="22" customWidth="1"/>
    <col min="4" max="4" width="12.40625" bestFit="1" customWidth="1"/>
    <col min="5" max="5" width="8" hidden="1" customWidth="1"/>
    <col min="6" max="7" width="20" customWidth="1"/>
  </cols>
  <sheetData>
    <row r="1" spans="1:7" ht="14.75" x14ac:dyDescent="0.75">
      <c r="B1" s="210" t="s">
        <v>4584</v>
      </c>
      <c r="C1" s="210"/>
      <c r="D1" s="212">
        <v>20</v>
      </c>
      <c r="E1" s="211">
        <v>20</v>
      </c>
      <c r="F1" s="212">
        <v>10</v>
      </c>
      <c r="G1" s="212">
        <v>4</v>
      </c>
    </row>
    <row r="2" spans="1:7" ht="29.5" x14ac:dyDescent="0.75">
      <c r="A2" s="213" t="s">
        <v>4585</v>
      </c>
      <c r="B2" s="214" t="s">
        <v>4586</v>
      </c>
      <c r="C2" s="214"/>
      <c r="D2" s="215" t="s">
        <v>4587</v>
      </c>
      <c r="E2" s="215" t="s">
        <v>4587</v>
      </c>
      <c r="F2" s="215" t="s">
        <v>4588</v>
      </c>
      <c r="G2" s="215" t="s">
        <v>4588</v>
      </c>
    </row>
    <row r="3" spans="1:7" x14ac:dyDescent="0.6">
      <c r="A3" s="468" t="s">
        <v>4589</v>
      </c>
      <c r="B3" s="469">
        <v>15000</v>
      </c>
      <c r="C3" s="469">
        <f>E13*10*E1</f>
        <v>76928</v>
      </c>
      <c r="D3" s="470">
        <f>C3+E3</f>
        <v>376928</v>
      </c>
      <c r="E3" s="469">
        <f>B3*E1</f>
        <v>300000</v>
      </c>
      <c r="F3" s="469">
        <f>B3*F1</f>
        <v>150000</v>
      </c>
      <c r="G3" s="469">
        <f>B3*G1</f>
        <v>60000</v>
      </c>
    </row>
    <row r="4" spans="1:7" x14ac:dyDescent="0.6">
      <c r="A4" s="468"/>
      <c r="B4" s="469"/>
      <c r="C4" s="469"/>
      <c r="D4" s="471"/>
      <c r="E4" s="469"/>
      <c r="F4" s="469"/>
      <c r="G4" s="469"/>
    </row>
    <row r="5" spans="1:7" x14ac:dyDescent="0.6">
      <c r="A5" s="468" t="s">
        <v>4590</v>
      </c>
      <c r="B5" s="469">
        <v>25000</v>
      </c>
      <c r="C5" s="469">
        <f>E13*15*E1</f>
        <v>115391.99999999999</v>
      </c>
      <c r="D5" s="470">
        <f>C5+E5</f>
        <v>615392</v>
      </c>
      <c r="E5" s="469">
        <f>B5*E1</f>
        <v>500000</v>
      </c>
      <c r="F5" s="469">
        <f>B5*F1</f>
        <v>250000</v>
      </c>
      <c r="G5" s="469">
        <f>B5*G1</f>
        <v>100000</v>
      </c>
    </row>
    <row r="6" spans="1:7" x14ac:dyDescent="0.6">
      <c r="A6" s="468"/>
      <c r="B6" s="469"/>
      <c r="C6" s="469"/>
      <c r="D6" s="471"/>
      <c r="E6" s="469"/>
      <c r="F6" s="469"/>
      <c r="G6" s="469"/>
    </row>
    <row r="7" spans="1:7" x14ac:dyDescent="0.6">
      <c r="A7" s="468" t="s">
        <v>4591</v>
      </c>
      <c r="B7" s="469">
        <v>30000</v>
      </c>
      <c r="C7" s="469">
        <f>E13*22*E1</f>
        <v>169241.60000000001</v>
      </c>
      <c r="D7" s="470">
        <f t="shared" ref="D7" si="0">C7+E7</f>
        <v>769241.59999999998</v>
      </c>
      <c r="E7" s="469">
        <f>B7*E1</f>
        <v>600000</v>
      </c>
      <c r="F7" s="469">
        <f>B7*F1</f>
        <v>300000</v>
      </c>
      <c r="G7" s="469">
        <f>B7*G1</f>
        <v>120000</v>
      </c>
    </row>
    <row r="8" spans="1:7" x14ac:dyDescent="0.6">
      <c r="A8" s="468"/>
      <c r="B8" s="469"/>
      <c r="C8" s="469"/>
      <c r="D8" s="471"/>
      <c r="E8" s="469"/>
      <c r="F8" s="469"/>
      <c r="G8" s="469"/>
    </row>
    <row r="9" spans="1:7" x14ac:dyDescent="0.6">
      <c r="D9" s="469">
        <f>SUM(D3:D8)</f>
        <v>1761561.6000000001</v>
      </c>
      <c r="E9" s="469">
        <f>SUM(E3:E8)</f>
        <v>1400000</v>
      </c>
      <c r="F9" s="469">
        <f>SUM(F3:F8)</f>
        <v>700000</v>
      </c>
      <c r="G9" s="469">
        <f>SUM(G3:G8)</f>
        <v>280000</v>
      </c>
    </row>
    <row r="10" spans="1:7" x14ac:dyDescent="0.6">
      <c r="D10" s="469"/>
      <c r="E10" s="469"/>
      <c r="F10" s="469"/>
      <c r="G10" s="469"/>
    </row>
    <row r="13" spans="1:7" x14ac:dyDescent="0.6">
      <c r="B13" t="s">
        <v>4592</v>
      </c>
      <c r="E13">
        <v>384.64</v>
      </c>
    </row>
    <row r="17" spans="5:5" x14ac:dyDescent="0.6">
      <c r="E17">
        <f>48.08*8</f>
        <v>384.64</v>
      </c>
    </row>
  </sheetData>
  <mergeCells count="25">
    <mergeCell ref="C5:C6"/>
    <mergeCell ref="D3:D4"/>
    <mergeCell ref="D5:D6"/>
    <mergeCell ref="D7:D8"/>
    <mergeCell ref="E9:E10"/>
    <mergeCell ref="C7:C8"/>
    <mergeCell ref="C3:C4"/>
    <mergeCell ref="D9:D10"/>
    <mergeCell ref="F9:F10"/>
    <mergeCell ref="F5:F6"/>
    <mergeCell ref="E7:E8"/>
    <mergeCell ref="E5:E6"/>
    <mergeCell ref="G3:G4"/>
    <mergeCell ref="G5:G6"/>
    <mergeCell ref="G7:G8"/>
    <mergeCell ref="G9:G10"/>
    <mergeCell ref="E3:E4"/>
    <mergeCell ref="F3:F4"/>
    <mergeCell ref="F7:F8"/>
    <mergeCell ref="A3:A4"/>
    <mergeCell ref="B3:B4"/>
    <mergeCell ref="A7:A8"/>
    <mergeCell ref="B7:B8"/>
    <mergeCell ref="A5:A6"/>
    <mergeCell ref="B5:B6"/>
  </mergeCells>
  <pageMargins left="0.7" right="0.7" top="0.75" bottom="0.75" header="0.3" footer="0.3"/>
  <pageSetup paperSize="9" orientation="landscape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C1280-CE80-47ED-9188-71B6D0280AA3}">
  <dimension ref="A2:K20"/>
  <sheetViews>
    <sheetView view="pageBreakPreview" topLeftCell="A11" zoomScale="96" zoomScaleNormal="100" zoomScaleSheetLayoutView="96" workbookViewId="0">
      <selection activeCell="B34" sqref="B34"/>
    </sheetView>
  </sheetViews>
  <sheetFormatPr defaultRowHeight="13" x14ac:dyDescent="0.6"/>
  <cols>
    <col min="1" max="1" width="22.1328125" customWidth="1"/>
    <col min="2" max="2" width="12.86328125" customWidth="1"/>
    <col min="3" max="3" width="14" customWidth="1"/>
    <col min="5" max="5" width="21.1328125" customWidth="1"/>
    <col min="6" max="6" width="13.40625" customWidth="1"/>
    <col min="7" max="7" width="12.86328125" customWidth="1"/>
    <col min="8" max="8" width="12.54296875" customWidth="1"/>
    <col min="9" max="9" width="12.40625" customWidth="1"/>
    <col min="10" max="10" width="12" customWidth="1"/>
    <col min="11" max="11" width="10.86328125" customWidth="1"/>
    <col min="12" max="12" width="30.26953125" customWidth="1"/>
  </cols>
  <sheetData>
    <row r="2" spans="5:11" x14ac:dyDescent="0.6">
      <c r="E2" s="332" t="s">
        <v>4593</v>
      </c>
    </row>
    <row r="3" spans="5:11" x14ac:dyDescent="0.6">
      <c r="E3" s="472" t="s">
        <v>4594</v>
      </c>
      <c r="F3" s="472" t="s">
        <v>4595</v>
      </c>
      <c r="G3" s="472" t="s">
        <v>4596</v>
      </c>
      <c r="H3" s="472" t="s">
        <v>4597</v>
      </c>
      <c r="I3" s="479" t="s">
        <v>4598</v>
      </c>
      <c r="J3" s="480"/>
    </row>
    <row r="4" spans="5:11" ht="26" x14ac:dyDescent="0.6">
      <c r="E4" s="473"/>
      <c r="F4" s="473"/>
      <c r="G4" s="473"/>
      <c r="H4" s="473"/>
      <c r="I4" s="343" t="s">
        <v>4599</v>
      </c>
      <c r="J4" s="343" t="s">
        <v>4600</v>
      </c>
    </row>
    <row r="5" spans="5:11" x14ac:dyDescent="0.6">
      <c r="E5" s="474" t="s">
        <v>4601</v>
      </c>
      <c r="F5" s="475"/>
      <c r="G5" s="475"/>
      <c r="H5" s="475"/>
      <c r="I5" s="475"/>
      <c r="J5" s="476"/>
    </row>
    <row r="6" spans="5:11" x14ac:dyDescent="0.6">
      <c r="E6" s="331" t="s">
        <v>4602</v>
      </c>
      <c r="F6" s="345">
        <v>7000</v>
      </c>
      <c r="G6" s="345">
        <v>0</v>
      </c>
      <c r="H6" s="345">
        <v>9000</v>
      </c>
      <c r="I6" s="345">
        <v>16000</v>
      </c>
      <c r="J6" s="345">
        <v>9000</v>
      </c>
      <c r="K6" s="353"/>
    </row>
    <row r="7" spans="5:11" x14ac:dyDescent="0.6">
      <c r="E7" s="474" t="s">
        <v>4603</v>
      </c>
      <c r="F7" s="477"/>
      <c r="G7" s="477"/>
      <c r="H7" s="477"/>
      <c r="I7" s="477"/>
      <c r="J7" s="478"/>
    </row>
    <row r="8" spans="5:11" x14ac:dyDescent="0.6">
      <c r="E8" s="347" t="s">
        <v>4604</v>
      </c>
      <c r="F8" s="345">
        <v>14000</v>
      </c>
      <c r="G8" s="345">
        <v>0</v>
      </c>
      <c r="H8" s="345">
        <v>9000</v>
      </c>
      <c r="I8" s="345">
        <v>23000</v>
      </c>
      <c r="J8" s="348" t="s">
        <v>4605</v>
      </c>
      <c r="K8" s="353"/>
    </row>
    <row r="9" spans="5:11" x14ac:dyDescent="0.6">
      <c r="E9" s="347" t="s">
        <v>4606</v>
      </c>
      <c r="F9" s="345">
        <v>14000</v>
      </c>
      <c r="G9" s="345">
        <v>0</v>
      </c>
      <c r="H9" s="345">
        <v>12000</v>
      </c>
      <c r="I9" s="345">
        <v>26000</v>
      </c>
      <c r="J9" s="345">
        <v>12000</v>
      </c>
    </row>
    <row r="10" spans="5:11" x14ac:dyDescent="0.6">
      <c r="E10" s="474" t="s">
        <v>4607</v>
      </c>
      <c r="F10" s="477"/>
      <c r="G10" s="477"/>
      <c r="H10" s="477"/>
      <c r="I10" s="477"/>
      <c r="J10" s="478"/>
    </row>
    <row r="11" spans="5:11" ht="27.2" customHeight="1" x14ac:dyDescent="0.6">
      <c r="E11" s="349" t="s">
        <v>4608</v>
      </c>
      <c r="F11" s="351">
        <v>24000</v>
      </c>
      <c r="G11" s="351">
        <v>20000</v>
      </c>
      <c r="H11" s="351">
        <v>4500</v>
      </c>
      <c r="I11" s="351">
        <v>48500</v>
      </c>
      <c r="J11" s="352" t="s">
        <v>4605</v>
      </c>
    </row>
    <row r="12" spans="5:11" ht="13.7" customHeight="1" x14ac:dyDescent="0.6">
      <c r="E12" s="346" t="s">
        <v>4609</v>
      </c>
      <c r="F12" s="331"/>
      <c r="G12" s="331"/>
      <c r="H12" s="331"/>
      <c r="I12" s="331"/>
      <c r="J12" s="331"/>
    </row>
    <row r="13" spans="5:11" ht="24.65" customHeight="1" x14ac:dyDescent="0.6">
      <c r="E13" s="350" t="s">
        <v>4610</v>
      </c>
      <c r="F13" s="351">
        <v>37000</v>
      </c>
      <c r="G13" s="351">
        <v>20000</v>
      </c>
      <c r="H13" s="351">
        <v>4500</v>
      </c>
      <c r="I13" s="351">
        <v>61500</v>
      </c>
      <c r="J13" s="351">
        <v>20000</v>
      </c>
    </row>
    <row r="14" spans="5:11" ht="31.5" customHeight="1" x14ac:dyDescent="0.6">
      <c r="E14" s="349" t="s">
        <v>4611</v>
      </c>
      <c r="F14" s="351">
        <v>47000</v>
      </c>
      <c r="G14" s="351">
        <v>20000</v>
      </c>
      <c r="H14" s="351">
        <v>4500</v>
      </c>
      <c r="I14" s="351">
        <v>71500</v>
      </c>
      <c r="J14" s="351">
        <v>20000</v>
      </c>
    </row>
    <row r="17" spans="1:11" x14ac:dyDescent="0.6">
      <c r="A17" s="331" t="s">
        <v>4602</v>
      </c>
      <c r="B17" s="105"/>
      <c r="C17" s="105"/>
      <c r="F17" s="344"/>
      <c r="G17" s="344"/>
      <c r="H17" s="344"/>
      <c r="I17" s="344"/>
      <c r="J17" s="344"/>
    </row>
    <row r="18" spans="1:11" x14ac:dyDescent="0.6">
      <c r="A18" s="347" t="s">
        <v>4604</v>
      </c>
      <c r="B18" s="105" t="s">
        <v>4612</v>
      </c>
      <c r="C18" s="105" t="s">
        <v>4613</v>
      </c>
      <c r="F18" s="344">
        <v>14000</v>
      </c>
      <c r="G18" s="344">
        <f t="shared" ref="G18" si="0">G10*2</f>
        <v>0</v>
      </c>
      <c r="H18" s="344">
        <v>9000</v>
      </c>
      <c r="I18" s="344">
        <f>I8</f>
        <v>23000</v>
      </c>
      <c r="J18" s="344" t="str">
        <f>J8</f>
        <v>N/A</v>
      </c>
      <c r="K18" s="355">
        <f>I18*2</f>
        <v>46000</v>
      </c>
    </row>
    <row r="19" spans="1:11" ht="54" customHeight="1" x14ac:dyDescent="0.6">
      <c r="A19" s="349" t="s">
        <v>4608</v>
      </c>
      <c r="B19" s="105"/>
      <c r="C19" s="314"/>
      <c r="F19" s="344"/>
      <c r="G19" s="344"/>
      <c r="H19" s="344"/>
      <c r="I19" s="344"/>
      <c r="J19" s="344"/>
    </row>
    <row r="20" spans="1:11" ht="26" x14ac:dyDescent="0.6">
      <c r="A20" s="350" t="s">
        <v>4610</v>
      </c>
      <c r="B20" s="105"/>
      <c r="C20" s="105"/>
      <c r="F20" s="344"/>
      <c r="G20" s="344"/>
      <c r="H20" s="344"/>
      <c r="I20" s="344"/>
      <c r="J20" s="344"/>
    </row>
  </sheetData>
  <mergeCells count="8">
    <mergeCell ref="E3:E4"/>
    <mergeCell ref="E5:J5"/>
    <mergeCell ref="E7:J7"/>
    <mergeCell ref="E10:J10"/>
    <mergeCell ref="I3:J3"/>
    <mergeCell ref="H3:H4"/>
    <mergeCell ref="G3:G4"/>
    <mergeCell ref="F3:F4"/>
  </mergeCells>
  <phoneticPr fontId="41" type="noConversion"/>
  <pageMargins left="0.7" right="0.7" top="0.75" bottom="0.75" header="0.3" footer="0.3"/>
  <pageSetup paperSize="9" scale="49" orientation="portrait" horizontalDpi="300" verticalDpi="30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5B8A9-D8CD-4A15-A75C-06F882237980}">
  <dimension ref="B1:O2273"/>
  <sheetViews>
    <sheetView view="pageBreakPreview" zoomScale="60" zoomScaleNormal="100" workbookViewId="0">
      <selection activeCell="AA50" sqref="AA50"/>
    </sheetView>
  </sheetViews>
  <sheetFormatPr defaultColWidth="8.86328125" defaultRowHeight="13" x14ac:dyDescent="0.6"/>
  <cols>
    <col min="1" max="1" width="0.86328125" style="54" customWidth="1"/>
    <col min="2" max="2" width="11.54296875" style="57" customWidth="1"/>
    <col min="3" max="3" width="45.54296875" style="55" customWidth="1"/>
    <col min="4" max="4" width="13.54296875" style="55" customWidth="1"/>
    <col min="5" max="5" width="5.54296875" style="150" customWidth="1"/>
    <col min="6" max="7" width="15.54296875" style="54" customWidth="1"/>
    <col min="8" max="8" width="15.54296875" style="151" customWidth="1"/>
    <col min="9" max="9" width="0.86328125" style="54" customWidth="1"/>
    <col min="10" max="10" width="8.86328125" style="54"/>
    <col min="11" max="11" width="15.40625" style="54" customWidth="1"/>
    <col min="12" max="12" width="12.54296875" style="54" customWidth="1"/>
    <col min="13" max="13" width="9.40625" style="54" customWidth="1"/>
    <col min="14" max="16384" width="8.86328125" style="54"/>
  </cols>
  <sheetData>
    <row r="1" spans="2:15" x14ac:dyDescent="0.6">
      <c r="B1" s="2" t="str">
        <f>Client1</f>
        <v>Province of KwaZulu-Natal</v>
      </c>
      <c r="D1" s="4"/>
      <c r="E1" s="4"/>
      <c r="F1" s="379" t="str">
        <f>"Contract No. "&amp;ContractNo</f>
        <v>Contract No. ZNB00904/00000/00/HOD/INF/21/T</v>
      </c>
      <c r="G1" s="379"/>
      <c r="H1" s="379"/>
    </row>
    <row r="2" spans="2:15" s="1" customFormat="1" ht="18" customHeight="1" x14ac:dyDescent="0.6">
      <c r="B2" s="101" t="str">
        <f>Client2</f>
        <v>Department of Transport</v>
      </c>
      <c r="C2" s="55"/>
      <c r="D2" s="4"/>
      <c r="E2" s="4"/>
      <c r="F2" s="4"/>
      <c r="H2" s="5"/>
      <c r="L2" s="4"/>
    </row>
    <row r="3" spans="2:15" s="1" customFormat="1" ht="16.5" customHeight="1" x14ac:dyDescent="0.6">
      <c r="B3" s="82"/>
      <c r="C3" s="103"/>
      <c r="D3" s="83"/>
      <c r="E3" s="83"/>
      <c r="F3" s="83"/>
      <c r="G3" s="84"/>
      <c r="H3" s="102"/>
      <c r="J3" s="5"/>
      <c r="K3" s="5"/>
      <c r="L3" s="4"/>
    </row>
    <row r="4" spans="2:15" s="1" customFormat="1" ht="7.5" customHeight="1" x14ac:dyDescent="0.6">
      <c r="B4" s="369" t="str">
        <f>ContractDescription</f>
        <v>THE CONSTRUCTION OF THE LOVU RIVER PEDESTRIAN BRIDGE NO.3383 IN THE DURBAN REGION</v>
      </c>
      <c r="C4" s="370"/>
      <c r="D4" s="370"/>
      <c r="E4" s="370"/>
      <c r="F4" s="370"/>
      <c r="G4" s="370"/>
      <c r="H4" s="412"/>
      <c r="J4" s="5"/>
      <c r="K4" s="5"/>
      <c r="L4" s="4"/>
    </row>
    <row r="5" spans="2:15" ht="12.75" customHeight="1" x14ac:dyDescent="0.6">
      <c r="B5" s="369"/>
      <c r="C5" s="370"/>
      <c r="D5" s="370"/>
      <c r="E5" s="370"/>
      <c r="F5" s="370"/>
      <c r="G5" s="370"/>
      <c r="H5" s="412"/>
    </row>
    <row r="6" spans="2:15" ht="7.5" customHeight="1" x14ac:dyDescent="0.6">
      <c r="B6" s="371"/>
      <c r="C6" s="372"/>
      <c r="D6" s="372"/>
      <c r="E6" s="372"/>
      <c r="F6" s="372"/>
      <c r="G6" s="372"/>
      <c r="H6" s="413"/>
    </row>
    <row r="7" spans="2:15" ht="25.5" customHeight="1" x14ac:dyDescent="0.6">
      <c r="B7" s="439" t="str">
        <f>_xlfn.CONCAT("SCHEDULE"," ",B9," : ",C9)</f>
        <v>SCHEDULE G : CONTRACT SKILLS DEVELOPMENT GOAL (CSDG)</v>
      </c>
      <c r="C7" s="440"/>
      <c r="D7" s="440"/>
      <c r="E7" s="440"/>
      <c r="F7" s="440"/>
      <c r="G7" s="440"/>
      <c r="H7" s="441"/>
    </row>
    <row r="8" spans="2:15" x14ac:dyDescent="0.6">
      <c r="B8" s="11" t="s">
        <v>4464</v>
      </c>
      <c r="C8" s="414" t="s">
        <v>10</v>
      </c>
      <c r="D8" s="411"/>
      <c r="E8" s="415"/>
      <c r="F8" s="11" t="s">
        <v>4465</v>
      </c>
      <c r="G8" s="411" t="s">
        <v>14</v>
      </c>
      <c r="H8" s="415"/>
      <c r="O8" s="151"/>
    </row>
    <row r="9" spans="2:15" x14ac:dyDescent="0.6">
      <c r="B9" s="21" t="str">
        <f>'[5]Chapter G'!B10</f>
        <v>G</v>
      </c>
      <c r="C9" s="416" t="s">
        <v>4572</v>
      </c>
      <c r="D9" s="417"/>
      <c r="E9" s="418"/>
      <c r="F9" s="40"/>
      <c r="G9" s="442">
        <f>'G SKILLS DEVELOPMENT'!G118</f>
        <v>46000</v>
      </c>
      <c r="H9" s="438"/>
      <c r="O9" s="151"/>
    </row>
    <row r="10" spans="2:15" ht="12.75" customHeight="1" x14ac:dyDescent="0.6">
      <c r="B10" s="22"/>
      <c r="C10" s="405"/>
      <c r="D10" s="406"/>
      <c r="E10" s="407"/>
      <c r="F10" s="40"/>
      <c r="G10" s="402"/>
      <c r="H10" s="381"/>
    </row>
    <row r="11" spans="2:15" ht="12.75" customHeight="1" x14ac:dyDescent="0.6">
      <c r="B11" s="22"/>
      <c r="C11" s="405"/>
      <c r="D11" s="406"/>
      <c r="E11" s="407"/>
      <c r="F11" s="40"/>
      <c r="G11" s="402"/>
      <c r="H11" s="381"/>
    </row>
    <row r="12" spans="2:15" ht="12.75" customHeight="1" x14ac:dyDescent="0.6">
      <c r="B12" s="22"/>
      <c r="C12" s="405"/>
      <c r="D12" s="406"/>
      <c r="E12" s="407"/>
      <c r="F12" s="40"/>
      <c r="G12" s="402"/>
      <c r="H12" s="381"/>
    </row>
    <row r="13" spans="2:15" ht="12.75" customHeight="1" x14ac:dyDescent="0.6">
      <c r="B13" s="22"/>
      <c r="C13" s="405"/>
      <c r="D13" s="406"/>
      <c r="E13" s="407"/>
      <c r="F13" s="40"/>
      <c r="G13" s="402"/>
      <c r="H13" s="381"/>
    </row>
    <row r="14" spans="2:15" ht="12.75" customHeight="1" x14ac:dyDescent="0.6">
      <c r="B14" s="22"/>
      <c r="C14" s="405"/>
      <c r="D14" s="406"/>
      <c r="E14" s="407"/>
      <c r="F14" s="40"/>
      <c r="G14" s="402"/>
      <c r="H14" s="381"/>
    </row>
    <row r="15" spans="2:15" ht="12.75" customHeight="1" x14ac:dyDescent="0.6">
      <c r="B15" s="22"/>
      <c r="C15" s="405"/>
      <c r="D15" s="406"/>
      <c r="E15" s="407"/>
      <c r="F15" s="40"/>
      <c r="G15" s="402"/>
      <c r="H15" s="381"/>
    </row>
    <row r="16" spans="2:15" ht="12.75" customHeight="1" x14ac:dyDescent="0.6">
      <c r="B16" s="22"/>
      <c r="C16" s="405"/>
      <c r="D16" s="406"/>
      <c r="E16" s="407"/>
      <c r="F16" s="40"/>
      <c r="G16" s="402"/>
      <c r="H16" s="381"/>
    </row>
    <row r="17" spans="2:8" ht="12.75" customHeight="1" x14ac:dyDescent="0.6">
      <c r="B17" s="22"/>
      <c r="C17" s="405"/>
      <c r="D17" s="406"/>
      <c r="E17" s="407"/>
      <c r="F17" s="40"/>
      <c r="G17" s="402"/>
      <c r="H17" s="381"/>
    </row>
    <row r="18" spans="2:8" ht="12.75" customHeight="1" x14ac:dyDescent="0.6">
      <c r="B18" s="22"/>
      <c r="C18" s="405"/>
      <c r="D18" s="406"/>
      <c r="E18" s="407"/>
      <c r="F18" s="40"/>
      <c r="G18" s="402"/>
      <c r="H18" s="381"/>
    </row>
    <row r="19" spans="2:8" ht="12.75" customHeight="1" x14ac:dyDescent="0.6">
      <c r="B19" s="22"/>
      <c r="C19" s="405"/>
      <c r="D19" s="406"/>
      <c r="E19" s="407"/>
      <c r="F19" s="40"/>
      <c r="G19" s="402"/>
      <c r="H19" s="381"/>
    </row>
    <row r="20" spans="2:8" ht="12.75" customHeight="1" x14ac:dyDescent="0.6">
      <c r="B20" s="22"/>
      <c r="C20" s="405"/>
      <c r="D20" s="406"/>
      <c r="E20" s="407"/>
      <c r="F20" s="40"/>
      <c r="G20" s="402"/>
      <c r="H20" s="381"/>
    </row>
    <row r="21" spans="2:8" ht="12.75" customHeight="1" x14ac:dyDescent="0.6">
      <c r="B21" s="22"/>
      <c r="C21" s="405"/>
      <c r="D21" s="406"/>
      <c r="E21" s="407"/>
      <c r="F21" s="40"/>
      <c r="G21" s="402"/>
      <c r="H21" s="381"/>
    </row>
    <row r="22" spans="2:8" ht="12.75" customHeight="1" x14ac:dyDescent="0.6">
      <c r="B22" s="22"/>
      <c r="C22" s="405"/>
      <c r="D22" s="406"/>
      <c r="E22" s="407"/>
      <c r="F22" s="40"/>
      <c r="G22" s="402"/>
      <c r="H22" s="381"/>
    </row>
    <row r="23" spans="2:8" ht="12.75" customHeight="1" x14ac:dyDescent="0.6">
      <c r="B23" s="22"/>
      <c r="C23" s="405"/>
      <c r="D23" s="406"/>
      <c r="E23" s="407"/>
      <c r="F23" s="40"/>
      <c r="G23" s="402"/>
      <c r="H23" s="381"/>
    </row>
    <row r="24" spans="2:8" ht="12.75" customHeight="1" x14ac:dyDescent="0.6">
      <c r="B24" s="22"/>
      <c r="C24" s="405"/>
      <c r="D24" s="406"/>
      <c r="E24" s="407"/>
      <c r="F24" s="40"/>
      <c r="G24" s="402"/>
      <c r="H24" s="381"/>
    </row>
    <row r="25" spans="2:8" ht="12.75" customHeight="1" x14ac:dyDescent="0.6">
      <c r="B25" s="22"/>
      <c r="C25" s="405"/>
      <c r="D25" s="406"/>
      <c r="E25" s="407"/>
      <c r="F25" s="40"/>
      <c r="G25" s="402"/>
      <c r="H25" s="381"/>
    </row>
    <row r="26" spans="2:8" ht="12.75" customHeight="1" x14ac:dyDescent="0.6">
      <c r="B26" s="22"/>
      <c r="C26" s="405"/>
      <c r="D26" s="406"/>
      <c r="E26" s="407"/>
      <c r="F26" s="40"/>
      <c r="G26" s="402"/>
      <c r="H26" s="381"/>
    </row>
    <row r="27" spans="2:8" ht="12.75" customHeight="1" x14ac:dyDescent="0.6">
      <c r="B27" s="22"/>
      <c r="C27" s="405"/>
      <c r="D27" s="406"/>
      <c r="E27" s="407"/>
      <c r="F27" s="40"/>
      <c r="G27" s="402"/>
      <c r="H27" s="381"/>
    </row>
    <row r="28" spans="2:8" ht="12.75" customHeight="1" x14ac:dyDescent="0.6">
      <c r="B28" s="22"/>
      <c r="C28" s="405"/>
      <c r="D28" s="406"/>
      <c r="E28" s="407"/>
      <c r="F28" s="40"/>
      <c r="G28" s="402"/>
      <c r="H28" s="381"/>
    </row>
    <row r="29" spans="2:8" ht="12.75" customHeight="1" x14ac:dyDescent="0.6">
      <c r="B29" s="22"/>
      <c r="C29" s="405"/>
      <c r="D29" s="406"/>
      <c r="E29" s="407"/>
      <c r="F29" s="40"/>
      <c r="G29" s="402"/>
      <c r="H29" s="381"/>
    </row>
    <row r="30" spans="2:8" ht="12.75" customHeight="1" x14ac:dyDescent="0.6">
      <c r="B30" s="22"/>
      <c r="C30" s="405"/>
      <c r="D30" s="406"/>
      <c r="E30" s="407"/>
      <c r="F30" s="40"/>
      <c r="G30" s="402"/>
      <c r="H30" s="381"/>
    </row>
    <row r="31" spans="2:8" ht="12.75" customHeight="1" x14ac:dyDescent="0.6">
      <c r="B31" s="22"/>
      <c r="C31" s="405"/>
      <c r="D31" s="406"/>
      <c r="E31" s="407"/>
      <c r="F31" s="40"/>
      <c r="G31" s="402"/>
      <c r="H31" s="381"/>
    </row>
    <row r="32" spans="2:8" ht="12.75" customHeight="1" x14ac:dyDescent="0.6">
      <c r="B32" s="22"/>
      <c r="C32" s="405"/>
      <c r="D32" s="406"/>
      <c r="E32" s="407"/>
      <c r="F32" s="40"/>
      <c r="G32" s="402"/>
      <c r="H32" s="381"/>
    </row>
    <row r="33" spans="2:8" x14ac:dyDescent="0.6">
      <c r="B33" s="22"/>
      <c r="C33" s="405"/>
      <c r="D33" s="406"/>
      <c r="E33" s="407"/>
      <c r="F33" s="40"/>
      <c r="G33" s="402"/>
      <c r="H33" s="381"/>
    </row>
    <row r="34" spans="2:8" x14ac:dyDescent="0.6">
      <c r="B34" s="22"/>
      <c r="C34" s="405"/>
      <c r="D34" s="406"/>
      <c r="E34" s="407"/>
      <c r="F34" s="40"/>
      <c r="G34" s="402"/>
      <c r="H34" s="381"/>
    </row>
    <row r="35" spans="2:8" x14ac:dyDescent="0.6">
      <c r="B35" s="22"/>
      <c r="C35" s="405"/>
      <c r="D35" s="406"/>
      <c r="E35" s="407"/>
      <c r="F35" s="40"/>
      <c r="G35" s="402"/>
      <c r="H35" s="381"/>
    </row>
    <row r="36" spans="2:8" x14ac:dyDescent="0.6">
      <c r="B36" s="22"/>
      <c r="C36" s="405"/>
      <c r="D36" s="406"/>
      <c r="E36" s="407"/>
      <c r="F36" s="40"/>
      <c r="G36" s="402"/>
      <c r="H36" s="381"/>
    </row>
    <row r="37" spans="2:8" x14ac:dyDescent="0.6">
      <c r="B37" s="22"/>
      <c r="C37" s="405"/>
      <c r="D37" s="406"/>
      <c r="E37" s="407"/>
      <c r="F37" s="40"/>
      <c r="G37" s="402"/>
      <c r="H37" s="381"/>
    </row>
    <row r="38" spans="2:8" x14ac:dyDescent="0.6">
      <c r="B38" s="22"/>
      <c r="C38" s="405"/>
      <c r="D38" s="406"/>
      <c r="E38" s="407"/>
      <c r="F38" s="40"/>
      <c r="G38" s="402"/>
      <c r="H38" s="381"/>
    </row>
    <row r="39" spans="2:8" x14ac:dyDescent="0.6">
      <c r="B39" s="22"/>
      <c r="C39" s="405"/>
      <c r="D39" s="406"/>
      <c r="E39" s="407"/>
      <c r="F39" s="40"/>
      <c r="G39" s="402"/>
      <c r="H39" s="381"/>
    </row>
    <row r="40" spans="2:8" x14ac:dyDescent="0.6">
      <c r="B40" s="22"/>
      <c r="C40" s="405"/>
      <c r="D40" s="406"/>
      <c r="E40" s="407"/>
      <c r="F40" s="40"/>
      <c r="G40" s="402"/>
      <c r="H40" s="381"/>
    </row>
    <row r="41" spans="2:8" ht="12.75" customHeight="1" x14ac:dyDescent="0.6">
      <c r="B41" s="22"/>
      <c r="C41" s="405"/>
      <c r="D41" s="406"/>
      <c r="E41" s="407"/>
      <c r="F41" s="40"/>
      <c r="G41" s="402"/>
      <c r="H41" s="381"/>
    </row>
    <row r="42" spans="2:8" x14ac:dyDescent="0.6">
      <c r="B42" s="22"/>
      <c r="C42" s="405"/>
      <c r="D42" s="406"/>
      <c r="E42" s="407"/>
      <c r="F42" s="40"/>
      <c r="G42" s="402"/>
      <c r="H42" s="381"/>
    </row>
    <row r="43" spans="2:8" x14ac:dyDescent="0.6">
      <c r="B43" s="22"/>
      <c r="C43" s="405"/>
      <c r="D43" s="406"/>
      <c r="E43" s="407"/>
      <c r="F43" s="40"/>
      <c r="G43" s="402"/>
      <c r="H43" s="381"/>
    </row>
    <row r="44" spans="2:8" x14ac:dyDescent="0.6">
      <c r="B44" s="22"/>
      <c r="C44" s="405"/>
      <c r="D44" s="406"/>
      <c r="E44" s="407"/>
      <c r="F44" s="40"/>
      <c r="G44" s="402"/>
      <c r="H44" s="381"/>
    </row>
    <row r="45" spans="2:8" x14ac:dyDescent="0.6">
      <c r="B45" s="22"/>
      <c r="C45" s="405"/>
      <c r="D45" s="406"/>
      <c r="E45" s="407"/>
      <c r="F45" s="40"/>
      <c r="G45" s="402"/>
      <c r="H45" s="381"/>
    </row>
    <row r="46" spans="2:8" x14ac:dyDescent="0.6">
      <c r="B46" s="22"/>
      <c r="C46" s="405"/>
      <c r="D46" s="406"/>
      <c r="E46" s="407"/>
      <c r="F46" s="40"/>
      <c r="G46" s="402"/>
      <c r="H46" s="381"/>
    </row>
    <row r="47" spans="2:8" x14ac:dyDescent="0.6">
      <c r="B47" s="22"/>
      <c r="C47" s="405"/>
      <c r="D47" s="406"/>
      <c r="E47" s="407"/>
      <c r="F47" s="40"/>
      <c r="G47" s="402"/>
      <c r="H47" s="381"/>
    </row>
    <row r="48" spans="2:8" x14ac:dyDescent="0.6">
      <c r="B48" s="22"/>
      <c r="C48" s="405"/>
      <c r="D48" s="406"/>
      <c r="E48" s="407"/>
      <c r="F48" s="40"/>
      <c r="G48" s="402"/>
      <c r="H48" s="381"/>
    </row>
    <row r="49" spans="2:8" x14ac:dyDescent="0.6">
      <c r="B49" s="22"/>
      <c r="C49" s="405"/>
      <c r="D49" s="406"/>
      <c r="E49" s="407"/>
      <c r="F49" s="40"/>
      <c r="G49" s="402"/>
      <c r="H49" s="381"/>
    </row>
    <row r="50" spans="2:8" x14ac:dyDescent="0.6">
      <c r="B50" s="22"/>
      <c r="C50" s="405"/>
      <c r="D50" s="406"/>
      <c r="E50" s="407"/>
      <c r="F50" s="40"/>
      <c r="G50" s="402"/>
      <c r="H50" s="381"/>
    </row>
    <row r="51" spans="2:8" x14ac:dyDescent="0.6">
      <c r="B51" s="22"/>
      <c r="C51" s="405"/>
      <c r="D51" s="406"/>
      <c r="E51" s="407"/>
      <c r="F51" s="40"/>
      <c r="G51" s="402"/>
      <c r="H51" s="381"/>
    </row>
    <row r="52" spans="2:8" x14ac:dyDescent="0.6">
      <c r="B52" s="22"/>
      <c r="C52" s="405"/>
      <c r="D52" s="406"/>
      <c r="E52" s="407"/>
      <c r="F52" s="40"/>
      <c r="G52" s="402"/>
      <c r="H52" s="381"/>
    </row>
    <row r="53" spans="2:8" x14ac:dyDescent="0.6">
      <c r="B53" s="22"/>
      <c r="C53" s="405"/>
      <c r="D53" s="406"/>
      <c r="E53" s="407"/>
      <c r="F53" s="40"/>
      <c r="G53" s="402"/>
      <c r="H53" s="381"/>
    </row>
    <row r="54" spans="2:8" x14ac:dyDescent="0.6">
      <c r="B54" s="22"/>
      <c r="C54" s="405"/>
      <c r="D54" s="406"/>
      <c r="E54" s="407"/>
      <c r="F54" s="40"/>
      <c r="G54" s="402"/>
      <c r="H54" s="381"/>
    </row>
    <row r="55" spans="2:8" x14ac:dyDescent="0.6">
      <c r="B55" s="22"/>
      <c r="C55" s="405"/>
      <c r="D55" s="406"/>
      <c r="E55" s="407"/>
      <c r="F55" s="40"/>
      <c r="G55" s="402"/>
      <c r="H55" s="381"/>
    </row>
    <row r="56" spans="2:8" x14ac:dyDescent="0.6">
      <c r="B56" s="22"/>
      <c r="C56" s="405"/>
      <c r="D56" s="406"/>
      <c r="E56" s="407"/>
      <c r="F56" s="40"/>
      <c r="G56" s="402"/>
      <c r="H56" s="381"/>
    </row>
    <row r="57" spans="2:8" x14ac:dyDescent="0.6">
      <c r="B57" s="22"/>
      <c r="C57" s="405"/>
      <c r="D57" s="406"/>
      <c r="E57" s="407"/>
      <c r="F57" s="40"/>
      <c r="G57" s="402"/>
      <c r="H57" s="381"/>
    </row>
    <row r="58" spans="2:8" x14ac:dyDescent="0.6">
      <c r="B58" s="22"/>
      <c r="C58" s="405"/>
      <c r="D58" s="406"/>
      <c r="E58" s="407"/>
      <c r="F58" s="40"/>
      <c r="G58" s="402"/>
      <c r="H58" s="381"/>
    </row>
    <row r="59" spans="2:8" x14ac:dyDescent="0.6">
      <c r="B59" s="22"/>
      <c r="C59" s="405"/>
      <c r="D59" s="406"/>
      <c r="E59" s="407"/>
      <c r="F59" s="40"/>
      <c r="G59" s="402"/>
      <c r="H59" s="381"/>
    </row>
    <row r="60" spans="2:8" x14ac:dyDescent="0.6">
      <c r="B60" s="21"/>
      <c r="C60" s="405"/>
      <c r="D60" s="406"/>
      <c r="E60" s="407"/>
      <c r="F60" s="40"/>
      <c r="G60" s="402"/>
      <c r="H60" s="381"/>
    </row>
    <row r="61" spans="2:8" x14ac:dyDescent="0.6">
      <c r="B61" s="21"/>
      <c r="C61" s="165"/>
      <c r="E61" s="153"/>
      <c r="F61" s="40"/>
      <c r="G61" s="12"/>
      <c r="H61" s="311"/>
    </row>
    <row r="62" spans="2:8" x14ac:dyDescent="0.6">
      <c r="B62" s="21"/>
      <c r="C62" s="165"/>
      <c r="E62" s="153"/>
      <c r="F62" s="40"/>
      <c r="G62" s="12"/>
      <c r="H62" s="311"/>
    </row>
    <row r="63" spans="2:8" x14ac:dyDescent="0.6">
      <c r="B63" s="21"/>
      <c r="C63" s="165"/>
      <c r="E63" s="153"/>
      <c r="F63" s="40"/>
      <c r="G63" s="12"/>
      <c r="H63" s="311"/>
    </row>
    <row r="64" spans="2:8" x14ac:dyDescent="0.6">
      <c r="B64" s="21"/>
      <c r="C64" s="165"/>
      <c r="E64" s="153"/>
      <c r="F64" s="40"/>
      <c r="G64" s="12"/>
      <c r="H64" s="311"/>
    </row>
    <row r="65" spans="2:9" x14ac:dyDescent="0.6">
      <c r="B65" s="22"/>
      <c r="C65" s="405"/>
      <c r="D65" s="406"/>
      <c r="E65" s="407"/>
      <c r="F65" s="40"/>
      <c r="G65" s="402"/>
      <c r="H65" s="381"/>
    </row>
    <row r="66" spans="2:9" x14ac:dyDescent="0.6">
      <c r="B66" s="21"/>
      <c r="C66" s="405"/>
      <c r="D66" s="406"/>
      <c r="E66" s="407"/>
      <c r="F66" s="40"/>
      <c r="G66" s="402"/>
      <c r="H66" s="381"/>
    </row>
    <row r="67" spans="2:9" x14ac:dyDescent="0.6">
      <c r="B67" s="22"/>
      <c r="C67" s="405"/>
      <c r="D67" s="406"/>
      <c r="E67" s="407"/>
      <c r="F67" s="40"/>
      <c r="G67" s="402"/>
      <c r="H67" s="381"/>
    </row>
    <row r="68" spans="2:9" x14ac:dyDescent="0.6">
      <c r="B68" s="86"/>
      <c r="C68" s="425"/>
      <c r="D68" s="426"/>
      <c r="E68" s="427"/>
      <c r="F68" s="160"/>
      <c r="G68" s="428"/>
      <c r="H68" s="382"/>
    </row>
    <row r="69" spans="2:9" s="28" customFormat="1" ht="19.5" customHeight="1" x14ac:dyDescent="0.6">
      <c r="B69" s="419" t="str">
        <f>_xlfn.CONCAT("TOTAL SCHEDULE"," ",B9," : ",C9)</f>
        <v>TOTAL SCHEDULE G : CONTRACT SKILLS DEVELOPMENT GOAL (CSDG)</v>
      </c>
      <c r="C69" s="420"/>
      <c r="D69" s="420"/>
      <c r="E69" s="420"/>
      <c r="F69" s="420"/>
      <c r="G69" s="423">
        <f>SUM(G9:H68)</f>
        <v>46000</v>
      </c>
      <c r="H69" s="424"/>
      <c r="I69" s="34"/>
    </row>
    <row r="70" spans="2:9" hidden="1" x14ac:dyDescent="0.6"/>
    <row r="71" spans="2:9" hidden="1" x14ac:dyDescent="0.6"/>
    <row r="72" spans="2:9" hidden="1" x14ac:dyDescent="0.6"/>
    <row r="73" spans="2:9" hidden="1" x14ac:dyDescent="0.6"/>
    <row r="74" spans="2:9" hidden="1" x14ac:dyDescent="0.6"/>
    <row r="75" spans="2:9" hidden="1" x14ac:dyDescent="0.6"/>
    <row r="76" spans="2:9" hidden="1" x14ac:dyDescent="0.6"/>
    <row r="77" spans="2:9" hidden="1" x14ac:dyDescent="0.6"/>
    <row r="78" spans="2:9" hidden="1" x14ac:dyDescent="0.6"/>
    <row r="79" spans="2:9" hidden="1" x14ac:dyDescent="0.6"/>
    <row r="80" spans="2:9" hidden="1" x14ac:dyDescent="0.6"/>
    <row r="81" hidden="1" x14ac:dyDescent="0.6"/>
    <row r="82" hidden="1" x14ac:dyDescent="0.6"/>
    <row r="83" hidden="1" x14ac:dyDescent="0.6"/>
    <row r="84" hidden="1" x14ac:dyDescent="0.6"/>
    <row r="85" hidden="1" x14ac:dyDescent="0.6"/>
    <row r="86" hidden="1" x14ac:dyDescent="0.6"/>
    <row r="87" hidden="1" x14ac:dyDescent="0.6"/>
    <row r="88" hidden="1" x14ac:dyDescent="0.6"/>
    <row r="89" hidden="1" x14ac:dyDescent="0.6"/>
    <row r="90" hidden="1" x14ac:dyDescent="0.6"/>
    <row r="91" hidden="1" x14ac:dyDescent="0.6"/>
    <row r="92" hidden="1" x14ac:dyDescent="0.6"/>
    <row r="93" hidden="1" x14ac:dyDescent="0.6"/>
    <row r="94" hidden="1" x14ac:dyDescent="0.6"/>
    <row r="95" hidden="1" x14ac:dyDescent="0.6"/>
    <row r="96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</sheetData>
  <mergeCells count="120">
    <mergeCell ref="C67:E67"/>
    <mergeCell ref="G67:H67"/>
    <mergeCell ref="C68:E68"/>
    <mergeCell ref="G68:H68"/>
    <mergeCell ref="B69:F69"/>
    <mergeCell ref="G69:H69"/>
    <mergeCell ref="C60:E60"/>
    <mergeCell ref="G60:H60"/>
    <mergeCell ref="C65:E65"/>
    <mergeCell ref="G65:H65"/>
    <mergeCell ref="C66:E66"/>
    <mergeCell ref="G66:H66"/>
    <mergeCell ref="C57:E57"/>
    <mergeCell ref="G57:H57"/>
    <mergeCell ref="C58:E58"/>
    <mergeCell ref="G58:H58"/>
    <mergeCell ref="C59:E59"/>
    <mergeCell ref="G59:H59"/>
    <mergeCell ref="C54:E54"/>
    <mergeCell ref="G54:H54"/>
    <mergeCell ref="C55:E55"/>
    <mergeCell ref="G55:H55"/>
    <mergeCell ref="C56:E56"/>
    <mergeCell ref="G56:H56"/>
    <mergeCell ref="C51:E51"/>
    <mergeCell ref="G51:H51"/>
    <mergeCell ref="C52:E52"/>
    <mergeCell ref="G52:H52"/>
    <mergeCell ref="C53:E53"/>
    <mergeCell ref="G53:H53"/>
    <mergeCell ref="C48:E48"/>
    <mergeCell ref="G48:H48"/>
    <mergeCell ref="C49:E49"/>
    <mergeCell ref="G49:H49"/>
    <mergeCell ref="C50:E50"/>
    <mergeCell ref="G50:H50"/>
    <mergeCell ref="C45:E45"/>
    <mergeCell ref="G45:H45"/>
    <mergeCell ref="C46:E46"/>
    <mergeCell ref="G46:H46"/>
    <mergeCell ref="C47:E47"/>
    <mergeCell ref="G47:H47"/>
    <mergeCell ref="C42:E42"/>
    <mergeCell ref="G42:H42"/>
    <mergeCell ref="C43:E43"/>
    <mergeCell ref="G43:H43"/>
    <mergeCell ref="C44:E44"/>
    <mergeCell ref="G44:H44"/>
    <mergeCell ref="C39:E39"/>
    <mergeCell ref="G39:H39"/>
    <mergeCell ref="C40:E40"/>
    <mergeCell ref="G40:H40"/>
    <mergeCell ref="C41:E41"/>
    <mergeCell ref="G41:H41"/>
    <mergeCell ref="C36:E36"/>
    <mergeCell ref="G36:H36"/>
    <mergeCell ref="C37:E37"/>
    <mergeCell ref="G37:H37"/>
    <mergeCell ref="C38:E38"/>
    <mergeCell ref="G38:H38"/>
    <mergeCell ref="C33:E33"/>
    <mergeCell ref="G33:H33"/>
    <mergeCell ref="C34:E34"/>
    <mergeCell ref="G34:H34"/>
    <mergeCell ref="C35:E35"/>
    <mergeCell ref="G35:H35"/>
    <mergeCell ref="C30:E30"/>
    <mergeCell ref="G30:H30"/>
    <mergeCell ref="C31:E31"/>
    <mergeCell ref="G31:H31"/>
    <mergeCell ref="C32:E32"/>
    <mergeCell ref="G32:H32"/>
    <mergeCell ref="C27:E27"/>
    <mergeCell ref="G27:H27"/>
    <mergeCell ref="C28:E28"/>
    <mergeCell ref="G28:H28"/>
    <mergeCell ref="C29:E29"/>
    <mergeCell ref="G29:H29"/>
    <mergeCell ref="C24:E24"/>
    <mergeCell ref="G24:H24"/>
    <mergeCell ref="C25:E25"/>
    <mergeCell ref="G25:H25"/>
    <mergeCell ref="C26:E26"/>
    <mergeCell ref="G26:H26"/>
    <mergeCell ref="C21:E21"/>
    <mergeCell ref="G21:H21"/>
    <mergeCell ref="C22:E22"/>
    <mergeCell ref="G22:H22"/>
    <mergeCell ref="C23:E23"/>
    <mergeCell ref="G23:H23"/>
    <mergeCell ref="C18:E18"/>
    <mergeCell ref="G18:H18"/>
    <mergeCell ref="C19:E19"/>
    <mergeCell ref="G19:H19"/>
    <mergeCell ref="C20:E20"/>
    <mergeCell ref="G20:H20"/>
    <mergeCell ref="C15:E15"/>
    <mergeCell ref="G15:H15"/>
    <mergeCell ref="C16:E16"/>
    <mergeCell ref="G16:H16"/>
    <mergeCell ref="C17:E17"/>
    <mergeCell ref="G17:H17"/>
    <mergeCell ref="C12:E12"/>
    <mergeCell ref="G12:H12"/>
    <mergeCell ref="C13:E13"/>
    <mergeCell ref="G13:H13"/>
    <mergeCell ref="C14:E14"/>
    <mergeCell ref="G14:H14"/>
    <mergeCell ref="C9:E9"/>
    <mergeCell ref="G9:H9"/>
    <mergeCell ref="C10:E10"/>
    <mergeCell ref="G10:H10"/>
    <mergeCell ref="C11:E11"/>
    <mergeCell ref="G11:H11"/>
    <mergeCell ref="F1:H1"/>
    <mergeCell ref="B4:G6"/>
    <mergeCell ref="H4:H6"/>
    <mergeCell ref="B7:H7"/>
    <mergeCell ref="C8:E8"/>
    <mergeCell ref="G8:H8"/>
  </mergeCells>
  <pageMargins left="0.7" right="0.7" top="0.75" bottom="0.75" header="0.3" footer="0.3"/>
  <pageSetup paperSize="9" scale="70" orientation="portrait" r:id="rId1"/>
  <rowBreaks count="1" manualBreakCount="1">
    <brk id="69" max="7" man="1"/>
  </row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0EA84-9191-4CA5-9CF3-5220FE75F11D}">
  <sheetPr>
    <pageSetUpPr fitToPage="1"/>
  </sheetPr>
  <dimension ref="A1:N52"/>
  <sheetViews>
    <sheetView view="pageBreakPreview" zoomScale="91" zoomScaleNormal="100" zoomScaleSheetLayoutView="91" workbookViewId="0">
      <selection activeCell="G34" sqref="G34"/>
    </sheetView>
  </sheetViews>
  <sheetFormatPr defaultRowHeight="13" x14ac:dyDescent="0.6"/>
  <cols>
    <col min="2" max="2" width="58.54296875" customWidth="1"/>
    <col min="3" max="3" width="17.86328125" customWidth="1"/>
    <col min="4" max="4" width="8.26953125" customWidth="1"/>
    <col min="8" max="8" width="13.1328125" customWidth="1"/>
    <col min="9" max="9" width="14.1328125" customWidth="1"/>
    <col min="10" max="10" width="10.40625" customWidth="1"/>
    <col min="12" max="12" width="14.54296875" customWidth="1"/>
    <col min="13" max="13" width="9.40625" customWidth="1"/>
  </cols>
  <sheetData>
    <row r="1" spans="1:14" ht="14.75" x14ac:dyDescent="0.6">
      <c r="A1" s="264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23.5" x14ac:dyDescent="0.6">
      <c r="A2" s="264"/>
      <c r="B2" s="266" t="s">
        <v>4614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</row>
    <row r="3" spans="1:14" ht="18.5" x14ac:dyDescent="0.6">
      <c r="A3" s="267"/>
      <c r="B3" s="268" t="s">
        <v>4615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5"/>
    </row>
    <row r="4" spans="1:14" ht="18.5" x14ac:dyDescent="0.6">
      <c r="A4" s="267"/>
      <c r="B4" s="268" t="s">
        <v>4616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5"/>
    </row>
    <row r="5" spans="1:14" ht="18.5" x14ac:dyDescent="0.6">
      <c r="A5" s="267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5"/>
    </row>
    <row r="6" spans="1:14" ht="18.5" x14ac:dyDescent="0.6">
      <c r="A6" s="267"/>
      <c r="B6" s="268" t="s">
        <v>4617</v>
      </c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5"/>
    </row>
    <row r="7" spans="1:14" ht="18.5" x14ac:dyDescent="0.6">
      <c r="A7" s="267"/>
      <c r="B7" s="269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5"/>
    </row>
    <row r="8" spans="1:14" ht="18.5" x14ac:dyDescent="0.6">
      <c r="A8" s="267"/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5"/>
    </row>
    <row r="9" spans="1:14" ht="18.5" x14ac:dyDescent="0.6">
      <c r="A9" s="267"/>
      <c r="B9" s="268" t="s">
        <v>4618</v>
      </c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5"/>
    </row>
    <row r="10" spans="1:14" ht="18.5" x14ac:dyDescent="0.6">
      <c r="A10" s="267"/>
      <c r="B10" s="270" t="s">
        <v>4592</v>
      </c>
      <c r="C10" s="271">
        <f>44.79*8</f>
        <v>358.32</v>
      </c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5"/>
    </row>
    <row r="11" spans="1:14" ht="18.5" x14ac:dyDescent="0.6">
      <c r="A11" s="267"/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5"/>
    </row>
    <row r="12" spans="1:14" ht="18.5" x14ac:dyDescent="0.6">
      <c r="A12" s="267"/>
      <c r="B12" s="268" t="s">
        <v>4619</v>
      </c>
      <c r="C12" s="268" t="s">
        <v>4620</v>
      </c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5"/>
    </row>
    <row r="13" spans="1:14" ht="18.5" x14ac:dyDescent="0.6">
      <c r="A13" s="267"/>
      <c r="B13" s="268" t="s">
        <v>4621</v>
      </c>
      <c r="C13" s="268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5"/>
    </row>
    <row r="14" spans="1:14" ht="18.5" x14ac:dyDescent="0.6">
      <c r="A14" s="267"/>
      <c r="B14" s="268" t="s">
        <v>4622</v>
      </c>
      <c r="C14" s="268"/>
      <c r="D14" s="268"/>
      <c r="E14" s="268"/>
      <c r="F14" s="268"/>
      <c r="G14" s="268"/>
      <c r="H14" s="268"/>
      <c r="I14" s="268"/>
      <c r="J14" s="268"/>
      <c r="K14" s="272">
        <v>22</v>
      </c>
      <c r="L14" s="268"/>
      <c r="M14" s="268"/>
      <c r="N14" s="265"/>
    </row>
    <row r="15" spans="1:14" ht="18.5" x14ac:dyDescent="0.6">
      <c r="A15" s="267"/>
      <c r="B15" s="272" t="s">
        <v>4623</v>
      </c>
      <c r="C15" s="272">
        <v>1</v>
      </c>
      <c r="D15" s="272">
        <v>2</v>
      </c>
      <c r="E15" s="272">
        <v>3</v>
      </c>
      <c r="F15" s="272">
        <v>4</v>
      </c>
      <c r="G15" s="272">
        <v>5</v>
      </c>
      <c r="H15" s="272">
        <v>6</v>
      </c>
      <c r="I15" s="272">
        <v>7</v>
      </c>
      <c r="J15" s="272">
        <v>8</v>
      </c>
      <c r="K15" s="272">
        <v>9</v>
      </c>
      <c r="L15" s="272">
        <v>10</v>
      </c>
      <c r="M15" s="272">
        <v>11</v>
      </c>
      <c r="N15" s="272">
        <v>12</v>
      </c>
    </row>
    <row r="16" spans="1:14" ht="18.5" x14ac:dyDescent="0.6">
      <c r="A16" s="267"/>
      <c r="B16" s="272" t="s">
        <v>4624</v>
      </c>
      <c r="C16" s="272">
        <f>C15*$K$14</f>
        <v>22</v>
      </c>
      <c r="D16" s="272">
        <f t="shared" ref="D16:M16" si="0">D15*$K$14</f>
        <v>44</v>
      </c>
      <c r="E16" s="272">
        <f t="shared" si="0"/>
        <v>66</v>
      </c>
      <c r="F16" s="272">
        <f t="shared" si="0"/>
        <v>88</v>
      </c>
      <c r="G16" s="272">
        <f t="shared" si="0"/>
        <v>110</v>
      </c>
      <c r="H16" s="272">
        <f t="shared" si="0"/>
        <v>132</v>
      </c>
      <c r="I16" s="272">
        <f t="shared" si="0"/>
        <v>154</v>
      </c>
      <c r="J16" s="272">
        <f t="shared" si="0"/>
        <v>176</v>
      </c>
      <c r="K16" s="272">
        <f t="shared" si="0"/>
        <v>198</v>
      </c>
      <c r="L16" s="272">
        <f t="shared" si="0"/>
        <v>220</v>
      </c>
      <c r="M16" s="272">
        <f t="shared" si="0"/>
        <v>242</v>
      </c>
      <c r="N16" s="272">
        <f>N15*$K$14</f>
        <v>264</v>
      </c>
    </row>
    <row r="17" spans="1:14" ht="18.5" x14ac:dyDescent="0.6">
      <c r="A17" s="267"/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5"/>
    </row>
    <row r="18" spans="1:14" ht="18.5" x14ac:dyDescent="0.6">
      <c r="A18" s="267"/>
      <c r="B18" s="268" t="s">
        <v>4625</v>
      </c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5"/>
    </row>
    <row r="19" spans="1:14" ht="18.5" x14ac:dyDescent="0.6">
      <c r="A19" s="267"/>
      <c r="B19" s="268" t="s">
        <v>4626</v>
      </c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5"/>
    </row>
    <row r="20" spans="1:14" ht="18.5" x14ac:dyDescent="0.6">
      <c r="A20" s="267"/>
      <c r="B20" s="268" t="s">
        <v>4627</v>
      </c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5"/>
    </row>
    <row r="21" spans="1:14" ht="18.5" x14ac:dyDescent="0.6">
      <c r="A21" s="267"/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5"/>
    </row>
    <row r="22" spans="1:14" ht="18.5" x14ac:dyDescent="0.6">
      <c r="A22" s="267"/>
      <c r="B22" s="273" t="s">
        <v>4628</v>
      </c>
      <c r="C22" s="273"/>
      <c r="D22" s="273"/>
      <c r="E22" s="273"/>
      <c r="F22" s="273"/>
      <c r="G22" s="268"/>
      <c r="H22" s="268"/>
      <c r="I22" s="268"/>
      <c r="J22" s="268"/>
      <c r="K22" s="268"/>
      <c r="L22" s="268"/>
      <c r="M22" s="268"/>
      <c r="N22" s="265"/>
    </row>
    <row r="23" spans="1:14" ht="18.5" x14ac:dyDescent="0.6">
      <c r="A23" s="267"/>
      <c r="B23" s="274" t="s">
        <v>4629</v>
      </c>
      <c r="C23" s="275">
        <f>C10</f>
        <v>358.32</v>
      </c>
      <c r="D23" s="273"/>
      <c r="E23" s="273"/>
      <c r="F23" s="273"/>
      <c r="G23" s="268"/>
      <c r="H23" s="268"/>
      <c r="I23" s="268"/>
      <c r="J23" s="268"/>
      <c r="K23" s="268"/>
      <c r="L23" s="268"/>
      <c r="M23" s="268"/>
      <c r="N23" s="265"/>
    </row>
    <row r="24" spans="1:14" ht="18.5" x14ac:dyDescent="0.6">
      <c r="A24" s="267"/>
      <c r="B24" s="276" t="s">
        <v>4630</v>
      </c>
      <c r="C24" s="276">
        <v>1</v>
      </c>
      <c r="D24" s="276">
        <v>2</v>
      </c>
      <c r="E24" s="276">
        <v>3</v>
      </c>
      <c r="F24" s="276">
        <v>4</v>
      </c>
      <c r="G24" s="272">
        <v>5</v>
      </c>
      <c r="H24" s="272">
        <v>6</v>
      </c>
      <c r="I24" s="272">
        <v>7</v>
      </c>
      <c r="J24" s="272">
        <v>8</v>
      </c>
      <c r="K24" s="272">
        <v>9</v>
      </c>
      <c r="L24" s="272">
        <v>10</v>
      </c>
      <c r="M24" s="272">
        <v>11</v>
      </c>
      <c r="N24" s="272">
        <v>12</v>
      </c>
    </row>
    <row r="25" spans="1:14" ht="18.5" x14ac:dyDescent="0.6">
      <c r="A25" s="267"/>
      <c r="B25" s="276" t="s">
        <v>4631</v>
      </c>
      <c r="C25" s="272">
        <f>C24*$K$14</f>
        <v>22</v>
      </c>
      <c r="D25" s="272">
        <f t="shared" ref="D25:N25" si="1">D24*$K$14</f>
        <v>44</v>
      </c>
      <c r="E25" s="272">
        <f t="shared" si="1"/>
        <v>66</v>
      </c>
      <c r="F25" s="272">
        <f t="shared" si="1"/>
        <v>88</v>
      </c>
      <c r="G25" s="272">
        <f t="shared" si="1"/>
        <v>110</v>
      </c>
      <c r="H25" s="272">
        <f t="shared" si="1"/>
        <v>132</v>
      </c>
      <c r="I25" s="272">
        <f t="shared" si="1"/>
        <v>154</v>
      </c>
      <c r="J25" s="272">
        <f t="shared" si="1"/>
        <v>176</v>
      </c>
      <c r="K25" s="272">
        <f t="shared" si="1"/>
        <v>198</v>
      </c>
      <c r="L25" s="272">
        <f t="shared" si="1"/>
        <v>220</v>
      </c>
      <c r="M25" s="272">
        <f t="shared" si="1"/>
        <v>242</v>
      </c>
      <c r="N25" s="272">
        <f t="shared" si="1"/>
        <v>264</v>
      </c>
    </row>
    <row r="26" spans="1:14" ht="18.5" x14ac:dyDescent="0.6">
      <c r="A26" s="267"/>
      <c r="B26" s="276" t="s">
        <v>4632</v>
      </c>
      <c r="C26" s="272">
        <f t="shared" ref="C26:N26" si="2">$C$23*C25</f>
        <v>7883.04</v>
      </c>
      <c r="D26" s="272">
        <f t="shared" si="2"/>
        <v>15766.08</v>
      </c>
      <c r="E26" s="272">
        <f t="shared" si="2"/>
        <v>23649.119999999999</v>
      </c>
      <c r="F26" s="272">
        <f t="shared" si="2"/>
        <v>31532.16</v>
      </c>
      <c r="G26" s="272">
        <f t="shared" si="2"/>
        <v>39415.199999999997</v>
      </c>
      <c r="H26" s="272">
        <f t="shared" si="2"/>
        <v>47298.239999999998</v>
      </c>
      <c r="I26" s="272">
        <f t="shared" si="2"/>
        <v>55181.279999999999</v>
      </c>
      <c r="J26" s="272">
        <f t="shared" si="2"/>
        <v>63064.32</v>
      </c>
      <c r="K26" s="272">
        <f t="shared" si="2"/>
        <v>70947.360000000001</v>
      </c>
      <c r="L26" s="272">
        <f t="shared" si="2"/>
        <v>78830.399999999994</v>
      </c>
      <c r="M26" s="272">
        <f t="shared" si="2"/>
        <v>86713.44</v>
      </c>
      <c r="N26" s="272">
        <f t="shared" si="2"/>
        <v>94596.479999999996</v>
      </c>
    </row>
    <row r="27" spans="1:14" ht="18.5" x14ac:dyDescent="0.6">
      <c r="A27" s="267"/>
      <c r="B27" s="273"/>
      <c r="C27" s="273"/>
      <c r="D27" s="273"/>
      <c r="E27" s="273"/>
      <c r="F27" s="273"/>
      <c r="G27" s="268"/>
      <c r="H27" s="268"/>
      <c r="I27" s="268"/>
      <c r="J27" s="268"/>
      <c r="K27" s="268"/>
      <c r="L27" s="268"/>
      <c r="M27" s="268"/>
      <c r="N27" s="265"/>
    </row>
    <row r="28" spans="1:14" ht="18.5" x14ac:dyDescent="0.6">
      <c r="A28" s="267"/>
      <c r="B28" s="273" t="s">
        <v>4633</v>
      </c>
      <c r="C28" s="273"/>
      <c r="D28" s="273"/>
      <c r="E28" s="273"/>
      <c r="F28" s="273"/>
      <c r="G28" s="268"/>
      <c r="H28" s="268"/>
      <c r="I28" s="268"/>
      <c r="J28" s="268"/>
      <c r="K28" s="268"/>
      <c r="L28" s="268"/>
      <c r="M28" s="268"/>
      <c r="N28" s="265"/>
    </row>
    <row r="29" spans="1:14" ht="18.5" x14ac:dyDescent="0.6">
      <c r="A29" s="267"/>
      <c r="B29" s="273" t="s">
        <v>4634</v>
      </c>
      <c r="C29" s="273"/>
      <c r="D29" s="273"/>
      <c r="E29" s="273"/>
      <c r="F29" s="273"/>
      <c r="G29" s="268"/>
      <c r="H29" s="268"/>
      <c r="I29" s="268"/>
      <c r="J29" s="268"/>
      <c r="K29" s="268"/>
      <c r="L29" s="268"/>
      <c r="M29" s="268"/>
      <c r="N29" s="265"/>
    </row>
    <row r="30" spans="1:14" ht="18.5" x14ac:dyDescent="0.6">
      <c r="A30" s="267"/>
      <c r="B30" s="273" t="s">
        <v>4635</v>
      </c>
      <c r="C30" s="273"/>
      <c r="D30" s="273"/>
      <c r="E30" s="273"/>
      <c r="F30" s="273"/>
      <c r="G30" s="268"/>
      <c r="H30" s="268"/>
      <c r="I30" s="268"/>
      <c r="J30" s="268"/>
      <c r="K30" s="268"/>
      <c r="L30" s="268"/>
      <c r="M30" s="268"/>
      <c r="N30" s="265"/>
    </row>
    <row r="31" spans="1:14" ht="18.5" x14ac:dyDescent="0.6">
      <c r="A31" s="267"/>
      <c r="B31" s="277" t="s">
        <v>4636</v>
      </c>
      <c r="C31" s="273"/>
      <c r="D31" s="273"/>
      <c r="E31" s="273"/>
      <c r="F31" s="273"/>
      <c r="G31" s="268"/>
      <c r="H31" s="268"/>
      <c r="I31" s="268"/>
      <c r="J31" s="268"/>
      <c r="K31" s="268"/>
      <c r="L31" s="268"/>
      <c r="M31" s="268"/>
      <c r="N31" s="265"/>
    </row>
    <row r="32" spans="1:14" ht="18.5" x14ac:dyDescent="0.6">
      <c r="A32" s="267"/>
      <c r="B32" s="274" t="s">
        <v>4637</v>
      </c>
      <c r="C32" s="278">
        <f>Summary!G15</f>
        <v>9552500</v>
      </c>
      <c r="D32" s="273"/>
      <c r="E32" s="273"/>
      <c r="F32" s="273"/>
      <c r="G32" s="268"/>
      <c r="H32" s="268"/>
      <c r="I32" s="268"/>
      <c r="J32" s="268"/>
      <c r="K32" s="268"/>
      <c r="L32" s="268"/>
      <c r="M32" s="268"/>
      <c r="N32" s="265"/>
    </row>
    <row r="33" spans="1:14" ht="18.5" x14ac:dyDescent="0.6">
      <c r="A33" s="267"/>
      <c r="B33" s="274" t="s">
        <v>4638</v>
      </c>
      <c r="C33" s="276">
        <f>C10</f>
        <v>358.32</v>
      </c>
      <c r="D33" s="273"/>
      <c r="E33" s="273"/>
      <c r="F33" s="273"/>
      <c r="G33" s="268"/>
      <c r="H33" s="268"/>
      <c r="I33" s="268"/>
      <c r="J33" s="268"/>
      <c r="K33" s="268"/>
      <c r="L33" s="268"/>
      <c r="M33" s="268"/>
      <c r="N33" s="265"/>
    </row>
    <row r="34" spans="1:14" ht="18.5" x14ac:dyDescent="0.6">
      <c r="A34" s="267"/>
      <c r="B34" s="274" t="s">
        <v>4639</v>
      </c>
      <c r="C34" s="279">
        <v>0.1</v>
      </c>
      <c r="D34" s="280"/>
      <c r="E34" s="273"/>
      <c r="F34" s="273"/>
      <c r="G34" s="268"/>
      <c r="H34" s="268"/>
      <c r="I34" s="268"/>
      <c r="J34" s="268"/>
      <c r="K34" s="268"/>
      <c r="L34" s="268"/>
      <c r="M34" s="268"/>
      <c r="N34" s="265"/>
    </row>
    <row r="35" spans="1:14" ht="18.5" x14ac:dyDescent="0.6">
      <c r="A35" s="267"/>
      <c r="B35" s="274" t="s">
        <v>4640</v>
      </c>
      <c r="C35" s="278">
        <f>C32*C34</f>
        <v>955250</v>
      </c>
      <c r="D35" s="273"/>
      <c r="E35" s="273"/>
      <c r="F35" s="273"/>
      <c r="G35" s="268"/>
      <c r="H35" s="268"/>
      <c r="I35" s="268"/>
      <c r="J35" s="268"/>
      <c r="K35" s="268"/>
      <c r="L35" s="268"/>
      <c r="M35" s="268"/>
      <c r="N35" s="265"/>
    </row>
    <row r="36" spans="1:14" ht="18.5" x14ac:dyDescent="0.6">
      <c r="A36" s="267"/>
      <c r="B36" s="274" t="s">
        <v>4641</v>
      </c>
      <c r="C36" s="276">
        <v>12</v>
      </c>
      <c r="D36" s="273"/>
      <c r="E36" s="273"/>
      <c r="F36" s="273"/>
      <c r="G36" s="268"/>
      <c r="H36" s="268"/>
      <c r="I36" s="268"/>
      <c r="J36" s="268"/>
      <c r="K36" s="268"/>
      <c r="L36" s="268"/>
      <c r="M36" s="268"/>
      <c r="N36" s="265"/>
    </row>
    <row r="37" spans="1:14" ht="18.5" x14ac:dyDescent="0.6">
      <c r="A37" s="267"/>
      <c r="B37" s="274" t="s">
        <v>4642</v>
      </c>
      <c r="C37" s="276">
        <f>C36*22</f>
        <v>264</v>
      </c>
      <c r="D37" s="273"/>
      <c r="E37" s="273"/>
      <c r="F37" s="273"/>
      <c r="G37" s="268"/>
      <c r="H37" s="268"/>
      <c r="I37" s="268"/>
      <c r="J37" s="268"/>
      <c r="K37" s="268"/>
      <c r="L37" s="268"/>
      <c r="M37" s="268"/>
      <c r="N37" s="265"/>
    </row>
    <row r="38" spans="1:14" ht="18.5" x14ac:dyDescent="0.6">
      <c r="A38" s="267"/>
      <c r="B38" s="281" t="s">
        <v>4643</v>
      </c>
      <c r="C38" s="278">
        <f>C33*C37</f>
        <v>94596.479999999996</v>
      </c>
      <c r="D38" s="268"/>
      <c r="E38" s="268"/>
      <c r="F38" s="270"/>
      <c r="G38" s="268"/>
      <c r="H38" s="268"/>
      <c r="I38" s="270"/>
      <c r="J38" s="268"/>
      <c r="K38" s="268"/>
      <c r="L38" s="268"/>
      <c r="M38" s="268"/>
      <c r="N38" s="265"/>
    </row>
    <row r="39" spans="1:14" ht="18.5" x14ac:dyDescent="0.6">
      <c r="A39" s="267"/>
      <c r="B39" s="268"/>
      <c r="C39" s="273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5"/>
    </row>
    <row r="40" spans="1:14" ht="18.5" x14ac:dyDescent="0.6">
      <c r="A40" s="267"/>
      <c r="B40" s="270" t="s">
        <v>4644</v>
      </c>
      <c r="C40" s="282">
        <f>C35/C38</f>
        <v>10.098155872184673</v>
      </c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265"/>
    </row>
    <row r="41" spans="1:14" ht="18.5" x14ac:dyDescent="0.6">
      <c r="A41" s="267"/>
      <c r="B41" s="268"/>
      <c r="C41" s="273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5"/>
    </row>
    <row r="42" spans="1:14" ht="18.5" x14ac:dyDescent="0.6">
      <c r="A42" s="267"/>
      <c r="B42" s="268" t="s">
        <v>4645</v>
      </c>
      <c r="C42" s="282">
        <f>C40*C37/230</f>
        <v>11.590926740246756</v>
      </c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5"/>
    </row>
    <row r="43" spans="1:14" ht="18.5" x14ac:dyDescent="0.6">
      <c r="A43" s="267"/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5"/>
    </row>
    <row r="44" spans="1:14" ht="18.5" x14ac:dyDescent="0.6">
      <c r="A44" s="267"/>
      <c r="B44" s="268"/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/>
      <c r="N44" s="265"/>
    </row>
    <row r="45" spans="1:14" ht="18.5" x14ac:dyDescent="0.6">
      <c r="A45" s="267"/>
      <c r="B45" s="268" t="s">
        <v>4646</v>
      </c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65"/>
    </row>
    <row r="46" spans="1:14" ht="18.5" x14ac:dyDescent="0.6">
      <c r="A46" s="267"/>
      <c r="B46" s="268" t="s">
        <v>4647</v>
      </c>
      <c r="C46" s="268"/>
      <c r="D46" s="272">
        <v>230</v>
      </c>
      <c r="E46" s="268"/>
      <c r="F46" s="268"/>
      <c r="G46" s="268"/>
      <c r="H46" s="268"/>
      <c r="I46" s="268"/>
      <c r="J46" s="268"/>
      <c r="K46" s="268"/>
      <c r="L46" s="268"/>
      <c r="M46" s="268"/>
      <c r="N46" s="265"/>
    </row>
    <row r="47" spans="1:14" ht="18.5" x14ac:dyDescent="0.6">
      <c r="A47" s="484" t="s">
        <v>4648</v>
      </c>
      <c r="B47" s="485"/>
      <c r="C47" s="485"/>
      <c r="D47" s="485"/>
      <c r="E47" s="485"/>
      <c r="F47" s="485"/>
      <c r="G47" s="485"/>
      <c r="H47" s="485"/>
      <c r="I47" s="485"/>
      <c r="J47" s="485"/>
      <c r="K47" s="485"/>
      <c r="L47" s="485"/>
      <c r="M47" s="486"/>
      <c r="N47" s="283"/>
    </row>
    <row r="48" spans="1:14" ht="18.5" x14ac:dyDescent="0.6">
      <c r="A48" s="487" t="s">
        <v>4649</v>
      </c>
      <c r="B48" s="489" t="s">
        <v>4650</v>
      </c>
      <c r="C48" s="489" t="s">
        <v>4651</v>
      </c>
      <c r="D48" s="487" t="s">
        <v>4652</v>
      </c>
      <c r="E48" s="491" t="s">
        <v>4653</v>
      </c>
      <c r="F48" s="491" t="s">
        <v>4654</v>
      </c>
      <c r="G48" s="491"/>
      <c r="H48" s="487" t="s">
        <v>4655</v>
      </c>
      <c r="I48" s="487" t="s">
        <v>4656</v>
      </c>
      <c r="J48" s="492" t="s">
        <v>4657</v>
      </c>
      <c r="K48" s="493"/>
      <c r="L48" s="481" t="s">
        <v>4658</v>
      </c>
      <c r="M48" s="482" t="s">
        <v>4659</v>
      </c>
      <c r="N48" s="284"/>
    </row>
    <row r="49" spans="1:14" ht="37" x14ac:dyDescent="0.6">
      <c r="A49" s="488"/>
      <c r="B49" s="490"/>
      <c r="C49" s="490"/>
      <c r="D49" s="488"/>
      <c r="E49" s="491"/>
      <c r="F49" s="285" t="s">
        <v>4660</v>
      </c>
      <c r="G49" s="285" t="s">
        <v>4121</v>
      </c>
      <c r="H49" s="488"/>
      <c r="I49" s="488"/>
      <c r="J49" s="286" t="s">
        <v>4661</v>
      </c>
      <c r="K49" s="286" t="s">
        <v>4662</v>
      </c>
      <c r="L49" s="481"/>
      <c r="M49" s="482"/>
      <c r="N49" s="284"/>
    </row>
    <row r="50" spans="1:14" ht="55.5" x14ac:dyDescent="0.6">
      <c r="A50" s="287">
        <v>1</v>
      </c>
      <c r="B50" s="288" t="s">
        <v>7</v>
      </c>
      <c r="C50" s="289">
        <f>C32</f>
        <v>9552500</v>
      </c>
      <c r="D50" s="290">
        <v>0.1</v>
      </c>
      <c r="E50" s="291">
        <f>C33</f>
        <v>358.32</v>
      </c>
      <c r="F50" s="292">
        <v>12</v>
      </c>
      <c r="G50" s="293">
        <f>F50*22</f>
        <v>264</v>
      </c>
      <c r="H50" s="294">
        <f>C50*D50</f>
        <v>955250</v>
      </c>
      <c r="I50" s="294">
        <f t="shared" ref="I50" si="3">E50*G50</f>
        <v>94596.479999999996</v>
      </c>
      <c r="J50" s="291">
        <f>H50/I50</f>
        <v>10.098155872184673</v>
      </c>
      <c r="K50" s="291">
        <f t="shared" ref="K50" si="4">J50*G50/$D$46</f>
        <v>11.590926740246756</v>
      </c>
      <c r="L50" s="287" t="s">
        <v>4663</v>
      </c>
      <c r="M50" s="287" t="s">
        <v>4664</v>
      </c>
      <c r="N50" s="283"/>
    </row>
    <row r="51" spans="1:14" ht="18.5" x14ac:dyDescent="0.6">
      <c r="A51" s="287"/>
      <c r="B51" s="295" t="s">
        <v>4665</v>
      </c>
      <c r="C51" s="296">
        <f>SUM(C50:C50)</f>
        <v>9552500</v>
      </c>
      <c r="D51" s="297"/>
      <c r="E51" s="298"/>
      <c r="F51" s="298"/>
      <c r="G51" s="299"/>
      <c r="H51" s="296">
        <f>SUM(H50:H50)</f>
        <v>955250</v>
      </c>
      <c r="I51" s="296">
        <f>SUM(I50:I50)</f>
        <v>94596.479999999996</v>
      </c>
      <c r="J51" s="300">
        <f>SUM(J50:J50)</f>
        <v>10.098155872184673</v>
      </c>
      <c r="K51" s="300">
        <f>SUM(K50:K50)</f>
        <v>11.590926740246756</v>
      </c>
      <c r="L51" s="301"/>
      <c r="M51" s="301"/>
      <c r="N51" s="302"/>
    </row>
    <row r="52" spans="1:14" ht="14.75" x14ac:dyDescent="0.6">
      <c r="A52" s="265"/>
      <c r="B52" s="483"/>
      <c r="C52" s="483"/>
      <c r="D52" s="483"/>
      <c r="E52" s="483"/>
      <c r="F52" s="483"/>
      <c r="G52" s="483"/>
      <c r="H52" s="265"/>
      <c r="I52" s="265"/>
      <c r="J52" s="265"/>
      <c r="K52" s="265"/>
      <c r="L52" s="265"/>
      <c r="M52" s="265"/>
      <c r="N52" s="265"/>
    </row>
  </sheetData>
  <mergeCells count="13">
    <mergeCell ref="L48:L49"/>
    <mergeCell ref="M48:M49"/>
    <mergeCell ref="B52:G52"/>
    <mergeCell ref="A47:M47"/>
    <mergeCell ref="A48:A49"/>
    <mergeCell ref="B48:B49"/>
    <mergeCell ref="C48:C49"/>
    <mergeCell ref="D48:D49"/>
    <mergeCell ref="E48:E49"/>
    <mergeCell ref="F48:G48"/>
    <mergeCell ref="H48:H49"/>
    <mergeCell ref="I48:I49"/>
    <mergeCell ref="J48:K48"/>
  </mergeCells>
  <pageMargins left="0.7" right="0.7" top="0.75" bottom="0.75" header="0.3" footer="0.3"/>
  <pageSetup paperSize="9"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361ac0-43a9-4fe1-9d92-7c64b122e9be" xsi:nil="true"/>
    <lcf76f155ced4ddcb4097134ff3c332f xmlns="ae475a4f-e9fb-491d-8df7-dffbbbecd9fd">
      <Terms xmlns="http://schemas.microsoft.com/office/infopath/2007/PartnerControls"/>
    </lcf76f155ced4ddcb4097134ff3c332f>
    <SharedWithUsers xmlns="53361ac0-43a9-4fe1-9d92-7c64b122e9be">
      <UserInfo>
        <DisplayName>Samukelisiwe Mtshali</DisplayName>
        <AccountId>54</AccountId>
        <AccountType/>
      </UserInfo>
    </SharedWithUsers>
    <MediaLengthInSeconds xmlns="ae475a4f-e9fb-491d-8df7-dffbbbecd9f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3ACEC982E5B843B386578E7D7DAF67" ma:contentTypeVersion="16" ma:contentTypeDescription="Create a new document." ma:contentTypeScope="" ma:versionID="c83919083f78dd4fa9d6b77b8458a068">
  <xsd:schema xmlns:xsd="http://www.w3.org/2001/XMLSchema" xmlns:xs="http://www.w3.org/2001/XMLSchema" xmlns:p="http://schemas.microsoft.com/office/2006/metadata/properties" xmlns:ns2="ae475a4f-e9fb-491d-8df7-dffbbbecd9fd" xmlns:ns3="53361ac0-43a9-4fe1-9d92-7c64b122e9be" targetNamespace="http://schemas.microsoft.com/office/2006/metadata/properties" ma:root="true" ma:fieldsID="02dfb0e00af8ad62864e1bd361f0b274" ns2:_="" ns3:_="">
    <xsd:import namespace="ae475a4f-e9fb-491d-8df7-dffbbbecd9fd"/>
    <xsd:import namespace="53361ac0-43a9-4fe1-9d92-7c64b122e9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5a4f-e9fb-491d-8df7-dffbbbecd9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8884a8c-cd4d-4032-826e-1caeed4d06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61ac0-43a9-4fe1-9d92-7c64b122e9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5bea4b3-5d01-4603-b3e9-e8753e0e8007}" ma:internalName="TaxCatchAll" ma:showField="CatchAllData" ma:web="53361ac0-43a9-4fe1-9d92-7c64b122e9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0D0CF3-C488-4CC8-BC4D-6080BCC061A6}">
  <ds:schemaRefs>
    <ds:schemaRef ds:uri="http://schemas.microsoft.com/office/2006/metadata/properties"/>
    <ds:schemaRef ds:uri="http://schemas.microsoft.com/office/infopath/2007/PartnerControls"/>
    <ds:schemaRef ds:uri="53361ac0-43a9-4fe1-9d92-7c64b122e9be"/>
    <ds:schemaRef ds:uri="ae475a4f-e9fb-491d-8df7-dffbbbecd9fd"/>
  </ds:schemaRefs>
</ds:datastoreItem>
</file>

<file path=customXml/itemProps2.xml><?xml version="1.0" encoding="utf-8"?>
<ds:datastoreItem xmlns:ds="http://schemas.openxmlformats.org/officeDocument/2006/customXml" ds:itemID="{9CA95644-B5B1-433A-898B-D5646EA167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5a4f-e9fb-491d-8df7-dffbbbecd9fd"/>
    <ds:schemaRef ds:uri="53361ac0-43a9-4fe1-9d92-7c64b122e9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955939-13C0-4271-A063-4BCF170230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87</vt:i4>
      </vt:variant>
      <vt:variant>
        <vt:lpstr>Named Ranges</vt:lpstr>
      </vt:variant>
      <vt:variant>
        <vt:i4>95</vt:i4>
      </vt:variant>
    </vt:vector>
  </HeadingPairs>
  <TitlesOfParts>
    <vt:vector size="182" baseType="lpstr">
      <vt:lpstr>Information</vt:lpstr>
      <vt:lpstr>C1.2</vt:lpstr>
      <vt:lpstr>C1.3</vt:lpstr>
      <vt:lpstr>C1.4</vt:lpstr>
      <vt:lpstr>C2.1</vt:lpstr>
      <vt:lpstr>C2.2</vt:lpstr>
      <vt:lpstr>C2.3</vt:lpstr>
      <vt:lpstr>C2.4</vt:lpstr>
      <vt:lpstr>C3.1</vt:lpstr>
      <vt:lpstr>C3.2</vt:lpstr>
      <vt:lpstr>C3.3</vt:lpstr>
      <vt:lpstr>C4.3</vt:lpstr>
      <vt:lpstr>C4.1</vt:lpstr>
      <vt:lpstr>C4.5</vt:lpstr>
      <vt:lpstr>C5.5</vt:lpstr>
      <vt:lpstr>C6.1</vt:lpstr>
      <vt:lpstr>C7.1</vt:lpstr>
      <vt:lpstr>C7.2</vt:lpstr>
      <vt:lpstr>C7.3</vt:lpstr>
      <vt:lpstr>C7.4</vt:lpstr>
      <vt:lpstr>C7.5</vt:lpstr>
      <vt:lpstr>C7.6</vt:lpstr>
      <vt:lpstr>C8.1</vt:lpstr>
      <vt:lpstr>C8.2</vt:lpstr>
      <vt:lpstr>C8.3</vt:lpstr>
      <vt:lpstr>C8.4</vt:lpstr>
      <vt:lpstr>C8.5</vt:lpstr>
      <vt:lpstr>C8.6</vt:lpstr>
      <vt:lpstr>C8.7</vt:lpstr>
      <vt:lpstr>C8.8</vt:lpstr>
      <vt:lpstr>C8.9</vt:lpstr>
      <vt:lpstr>C9.1</vt:lpstr>
      <vt:lpstr>C10.1</vt:lpstr>
      <vt:lpstr>C11.3</vt:lpstr>
      <vt:lpstr>C11.4</vt:lpstr>
      <vt:lpstr>C11.5</vt:lpstr>
      <vt:lpstr>C11.7</vt:lpstr>
      <vt:lpstr>C12.1</vt:lpstr>
      <vt:lpstr>C12.2</vt:lpstr>
      <vt:lpstr>C12.3</vt:lpstr>
      <vt:lpstr>C12.4</vt:lpstr>
      <vt:lpstr>C12.5</vt:lpstr>
      <vt:lpstr>C12.6</vt:lpstr>
      <vt:lpstr>C12.7</vt:lpstr>
      <vt:lpstr>C12.8</vt:lpstr>
      <vt:lpstr>C12.9</vt:lpstr>
      <vt:lpstr>C12.10</vt:lpstr>
      <vt:lpstr>C12.12</vt:lpstr>
      <vt:lpstr>C13.1</vt:lpstr>
      <vt:lpstr>C13.2</vt:lpstr>
      <vt:lpstr>C13.3</vt:lpstr>
      <vt:lpstr>C13.4</vt:lpstr>
      <vt:lpstr>C13.5</vt:lpstr>
      <vt:lpstr>C13.6</vt:lpstr>
      <vt:lpstr>C13.7</vt:lpstr>
      <vt:lpstr>C13.8</vt:lpstr>
      <vt:lpstr>C13.9</vt:lpstr>
      <vt:lpstr>C13.11</vt:lpstr>
      <vt:lpstr>C13.12</vt:lpstr>
      <vt:lpstr>C13.13</vt:lpstr>
      <vt:lpstr>C13.14</vt:lpstr>
      <vt:lpstr>C14.1</vt:lpstr>
      <vt:lpstr>C14.2</vt:lpstr>
      <vt:lpstr>C14.3</vt:lpstr>
      <vt:lpstr>C14.4</vt:lpstr>
      <vt:lpstr>C14.5</vt:lpstr>
      <vt:lpstr>C14.6</vt:lpstr>
      <vt:lpstr>C14.7</vt:lpstr>
      <vt:lpstr>C14.8</vt:lpstr>
      <vt:lpstr>C14.9</vt:lpstr>
      <vt:lpstr>C14.10</vt:lpstr>
      <vt:lpstr>C14.11</vt:lpstr>
      <vt:lpstr>C13.10</vt:lpstr>
      <vt:lpstr>C20.1</vt:lpstr>
      <vt:lpstr>Schedule A </vt:lpstr>
      <vt:lpstr>Schedule B</vt:lpstr>
      <vt:lpstr>Chapter E</vt:lpstr>
      <vt:lpstr>E</vt:lpstr>
      <vt:lpstr>Chapter F</vt:lpstr>
      <vt:lpstr>F</vt:lpstr>
      <vt:lpstr>Summary</vt:lpstr>
      <vt:lpstr>CPG</vt:lpstr>
      <vt:lpstr>G SKILLS DEVELOPMENT</vt:lpstr>
      <vt:lpstr>Training</vt:lpstr>
      <vt:lpstr>SDA</vt:lpstr>
      <vt:lpstr>G</vt:lpstr>
      <vt:lpstr>WO</vt:lpstr>
      <vt:lpstr>Client1</vt:lpstr>
      <vt:lpstr>Client2</vt:lpstr>
      <vt:lpstr>ContractDescription</vt:lpstr>
      <vt:lpstr>ContractNo</vt:lpstr>
      <vt:lpstr>C1.2!Print_Area</vt:lpstr>
      <vt:lpstr>C1.3!Print_Area</vt:lpstr>
      <vt:lpstr>C1.4!Print_Area</vt:lpstr>
      <vt:lpstr>C10.1!Print_Area</vt:lpstr>
      <vt:lpstr>C11.3!Print_Area</vt:lpstr>
      <vt:lpstr>C11.4!Print_Area</vt:lpstr>
      <vt:lpstr>C11.5!Print_Area</vt:lpstr>
      <vt:lpstr>C11.7!Print_Area</vt:lpstr>
      <vt:lpstr>C12.1!Print_Area</vt:lpstr>
      <vt:lpstr>C12.2!Print_Area</vt:lpstr>
      <vt:lpstr>C12.3!Print_Area</vt:lpstr>
      <vt:lpstr>C12.4!Print_Area</vt:lpstr>
      <vt:lpstr>C12.5!Print_Area</vt:lpstr>
      <vt:lpstr>C12.6!Print_Area</vt:lpstr>
      <vt:lpstr>C12.7!Print_Area</vt:lpstr>
      <vt:lpstr>C13.1!Print_Area</vt:lpstr>
      <vt:lpstr>C13.10!Print_Area</vt:lpstr>
      <vt:lpstr>C13.11!Print_Area</vt:lpstr>
      <vt:lpstr>C13.12!Print_Area</vt:lpstr>
      <vt:lpstr>C13.14!Print_Area</vt:lpstr>
      <vt:lpstr>C13.2!Print_Area</vt:lpstr>
      <vt:lpstr>C13.3!Print_Area</vt:lpstr>
      <vt:lpstr>C13.4!Print_Area</vt:lpstr>
      <vt:lpstr>C13.5!Print_Area</vt:lpstr>
      <vt:lpstr>C13.6!Print_Area</vt:lpstr>
      <vt:lpstr>C13.7!Print_Area</vt:lpstr>
      <vt:lpstr>C13.8!Print_Area</vt:lpstr>
      <vt:lpstr>C13.9!Print_Area</vt:lpstr>
      <vt:lpstr>C14.1!Print_Area</vt:lpstr>
      <vt:lpstr>C14.10!Print_Area</vt:lpstr>
      <vt:lpstr>C14.2!Print_Area</vt:lpstr>
      <vt:lpstr>C14.3!Print_Area</vt:lpstr>
      <vt:lpstr>C14.4!Print_Area</vt:lpstr>
      <vt:lpstr>C14.5!Print_Area</vt:lpstr>
      <vt:lpstr>C14.6!Print_Area</vt:lpstr>
      <vt:lpstr>C14.7!Print_Area</vt:lpstr>
      <vt:lpstr>C14.8!Print_Area</vt:lpstr>
      <vt:lpstr>C14.9!Print_Area</vt:lpstr>
      <vt:lpstr>C2.1!Print_Area</vt:lpstr>
      <vt:lpstr>C2.2!Print_Area</vt:lpstr>
      <vt:lpstr>C2.3!Print_Area</vt:lpstr>
      <vt:lpstr>C2.4!Print_Area</vt:lpstr>
      <vt:lpstr>C20.1!Print_Area</vt:lpstr>
      <vt:lpstr>C3.1!Print_Area</vt:lpstr>
      <vt:lpstr>C3.2!Print_Area</vt:lpstr>
      <vt:lpstr>C3.3!Print_Area</vt:lpstr>
      <vt:lpstr>C4.1!Print_Area</vt:lpstr>
      <vt:lpstr>C4.3!Print_Area</vt:lpstr>
      <vt:lpstr>C4.5!Print_Area</vt:lpstr>
      <vt:lpstr>C5.5!Print_Area</vt:lpstr>
      <vt:lpstr>C6.1!Print_Area</vt:lpstr>
      <vt:lpstr>C7.1!Print_Area</vt:lpstr>
      <vt:lpstr>C7.2!Print_Area</vt:lpstr>
      <vt:lpstr>C7.3!Print_Area</vt:lpstr>
      <vt:lpstr>C7.4!Print_Area</vt:lpstr>
      <vt:lpstr>C7.5!Print_Area</vt:lpstr>
      <vt:lpstr>C7.6!Print_Area</vt:lpstr>
      <vt:lpstr>C8.1!Print_Area</vt:lpstr>
      <vt:lpstr>C8.2!Print_Area</vt:lpstr>
      <vt:lpstr>C8.3!Print_Area</vt:lpstr>
      <vt:lpstr>C8.4!Print_Area</vt:lpstr>
      <vt:lpstr>C8.5!Print_Area</vt:lpstr>
      <vt:lpstr>C8.6!Print_Area</vt:lpstr>
      <vt:lpstr>C8.7!Print_Area</vt:lpstr>
      <vt:lpstr>C8.9!Print_Area</vt:lpstr>
      <vt:lpstr>'Chapter E'!Print_Area</vt:lpstr>
      <vt:lpstr>'Chapter F'!Print_Area</vt:lpstr>
      <vt:lpstr>CPG!Print_Area</vt:lpstr>
      <vt:lpstr>E!Print_Area</vt:lpstr>
      <vt:lpstr>G!Print_Area</vt:lpstr>
      <vt:lpstr>Information!Print_Area</vt:lpstr>
      <vt:lpstr>'Schedule A '!Print_Area</vt:lpstr>
      <vt:lpstr>'Schedule B'!Print_Area</vt:lpstr>
      <vt:lpstr>Summary!Print_Area</vt:lpstr>
      <vt:lpstr>Training!Print_Area</vt:lpstr>
      <vt:lpstr>C10.1!Print_Titles</vt:lpstr>
      <vt:lpstr>C11.3!Print_Titles</vt:lpstr>
      <vt:lpstr>C11.4!Print_Titles</vt:lpstr>
      <vt:lpstr>C11.5!Print_Titles</vt:lpstr>
      <vt:lpstr>C11.7!Print_Titles</vt:lpstr>
      <vt:lpstr>C2.1!Print_Titles</vt:lpstr>
      <vt:lpstr>C2.2!Print_Titles</vt:lpstr>
      <vt:lpstr>C2.3!Print_Titles</vt:lpstr>
      <vt:lpstr>C2.4!Print_Titles</vt:lpstr>
      <vt:lpstr>C4.5!Print_Titles</vt:lpstr>
      <vt:lpstr>C7.1!Print_Titles</vt:lpstr>
      <vt:lpstr>C7.2!Print_Titles</vt:lpstr>
      <vt:lpstr>C7.3!Print_Titles</vt:lpstr>
      <vt:lpstr>C7.4!Print_Titles</vt:lpstr>
      <vt:lpstr>C7.5!Print_Titles</vt:lpstr>
      <vt:lpstr>C7.6!Print_Titles</vt:lpstr>
    </vt:vector>
  </TitlesOfParts>
  <Manager/>
  <Company>Ninham Shand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Tjaart vd Walt</dc:creator>
  <cp:keywords/>
  <dc:description/>
  <cp:lastModifiedBy>Tholiwe Mkhwanazi</cp:lastModifiedBy>
  <cp:revision/>
  <dcterms:created xsi:type="dcterms:W3CDTF">2002-10-04T09:45:02Z</dcterms:created>
  <dcterms:modified xsi:type="dcterms:W3CDTF">2023-10-09T11:03:07Z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0x010100D73ACEC982E5B843B386578E7D7DAF67</vt:lpwstr>
  </property>
  <property fmtid="{D5CDD505-2E9C-101B-9397-08002B2CF9AE}" pid="3" name="Order">
    <vt:r8>24011200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